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530" windowHeight="4515" activeTab="3"/>
  </bookViews>
  <sheets>
    <sheet name="mdl (0)" sheetId="1" r:id="rId1"/>
    <sheet name="H80" sheetId="2" r:id="rId2"/>
    <sheet name="mdl(1)" sheetId="3" r:id="rId3"/>
    <sheet name="H170" sheetId="4" r:id="rId4"/>
    <sheet name="mdl (2)" sheetId="5" r:id="rId5"/>
    <sheet name="H260" sheetId="6" r:id="rId6"/>
    <sheet name="mdl (3)" sheetId="7" r:id="rId7"/>
    <sheet name="H510" sheetId="8" r:id="rId8"/>
    <sheet name="mdl (4)" sheetId="9" r:id="rId9"/>
    <sheet name="H790" sheetId="10" r:id="rId10"/>
    <sheet name="mdl (5)" sheetId="11" r:id="rId11"/>
    <sheet name="H1080" sheetId="12" r:id="rId12"/>
  </sheets>
  <definedNames/>
  <calcPr fullCalcOnLoad="1"/>
</workbook>
</file>

<file path=xl/sharedStrings.xml><?xml version="1.0" encoding="utf-8"?>
<sst xmlns="http://schemas.openxmlformats.org/spreadsheetml/2006/main" count="312" uniqueCount="40">
  <si>
    <t>t</t>
  </si>
  <si>
    <t>moule [g]</t>
  </si>
  <si>
    <t>bécher [g]</t>
  </si>
  <si>
    <t>H  [m]</t>
  </si>
  <si>
    <t>Evaporation</t>
  </si>
  <si>
    <t>Composition :</t>
  </si>
  <si>
    <t>g</t>
  </si>
  <si>
    <t>Air occlus :</t>
  </si>
  <si>
    <t>Vitesse de ressuage</t>
  </si>
  <si>
    <t>Sable</t>
  </si>
  <si>
    <t>Température :</t>
  </si>
  <si>
    <t>Date :</t>
  </si>
  <si>
    <t>Référence :</t>
  </si>
  <si>
    <t>Eau</t>
  </si>
  <si>
    <t>Hygrométrie :</t>
  </si>
  <si>
    <t>moule+bécher</t>
  </si>
  <si>
    <t>ressuage total [g]</t>
  </si>
  <si>
    <t>ressuage relatif</t>
  </si>
  <si>
    <t>temps</t>
  </si>
  <si>
    <t>vitesse</t>
  </si>
  <si>
    <t>ressuage total [mm]</t>
  </si>
  <si>
    <r>
      <t>[g.min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</si>
  <si>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r>
      <t>S  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</si>
  <si>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mm.min-1</t>
  </si>
  <si>
    <t>ciment</t>
  </si>
  <si>
    <t>G 3/8</t>
  </si>
  <si>
    <t>gravillon 8/20 :</t>
  </si>
  <si>
    <t>18 °C</t>
  </si>
  <si>
    <t>Aujoulat 2</t>
  </si>
  <si>
    <t>20630 g</t>
  </si>
  <si>
    <t>temps [min]</t>
  </si>
  <si>
    <t>10-5 m.min-1</t>
  </si>
  <si>
    <t>ds =</t>
  </si>
  <si>
    <t>pas de temps</t>
  </si>
  <si>
    <t>min</t>
  </si>
  <si>
    <t>Figure IV.9.</t>
  </si>
  <si>
    <r>
      <t>K(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) = 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</si>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</sst>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%"/>
    <numFmt numFmtId="174" formatCode="0.00000%"/>
    <numFmt numFmtId="175" formatCode="0.0"/>
    <numFmt numFmtId="176" formatCode="0.000"/>
    <numFmt numFmtId="177" formatCode="0.000E+00"/>
    <numFmt numFmtId="178" formatCode="0.0%"/>
    <numFmt numFmtId="179" formatCode="0.000%"/>
    <numFmt numFmtId="180" formatCode="0.00000"/>
    <numFmt numFmtId="181" formatCode="dd/mm/yyyy"/>
    <numFmt numFmtId="182" formatCode="d\-mmm\-yy"/>
    <numFmt numFmtId="183" formatCode="0.0E+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Symbol"/>
      <family val="1"/>
    </font>
    <font>
      <sz val="9"/>
      <color indexed="53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80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left"/>
    </xf>
    <xf numFmtId="10" fontId="4" fillId="0" borderId="4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72" fontId="0" fillId="0" borderId="4" xfId="0" applyNumberFormat="1" applyBorder="1" applyAlignment="1">
      <alignment horizontal="centerContinuous"/>
    </xf>
    <xf numFmtId="0" fontId="7" fillId="0" borderId="2" xfId="0" applyFont="1" applyBorder="1" applyAlignment="1">
      <alignment/>
    </xf>
    <xf numFmtId="0" fontId="4" fillId="2" borderId="0" xfId="0" applyFont="1" applyFill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178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" xfId="0" applyBorder="1" applyAlignment="1">
      <alignment horizontal="left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179" fontId="0" fillId="3" borderId="2" xfId="0" applyNumberFormat="1" applyFill="1" applyBorder="1" applyAlignment="1">
      <alignment/>
    </xf>
    <xf numFmtId="179" fontId="0" fillId="3" borderId="3" xfId="0" applyNumberFormat="1" applyFill="1" applyBorder="1" applyAlignment="1">
      <alignment/>
    </xf>
    <xf numFmtId="179" fontId="0" fillId="3" borderId="4" xfId="0" applyNumberFormat="1" applyFill="1" applyBorder="1" applyAlignment="1">
      <alignment/>
    </xf>
    <xf numFmtId="176" fontId="0" fillId="3" borderId="3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182" fontId="14" fillId="0" borderId="4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0" fontId="0" fillId="3" borderId="4" xfId="0" applyFill="1" applyBorder="1" applyAlignment="1">
      <alignment horizontal="centerContinuous"/>
    </xf>
    <xf numFmtId="11" fontId="0" fillId="2" borderId="0" xfId="0" applyNumberFormat="1" applyFill="1" applyAlignment="1">
      <alignment horizontal="centerContinuous"/>
    </xf>
    <xf numFmtId="175" fontId="0" fillId="0" borderId="4" xfId="0" applyNumberFormat="1" applyBorder="1" applyAlignment="1">
      <alignment horizontal="center"/>
    </xf>
    <xf numFmtId="0" fontId="15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2" fontId="17" fillId="0" borderId="2" xfId="0" applyNumberFormat="1" applyFont="1" applyFill="1" applyBorder="1" applyAlignment="1">
      <alignment/>
    </xf>
    <xf numFmtId="2" fontId="17" fillId="0" borderId="3" xfId="0" applyNumberFormat="1" applyFont="1" applyFill="1" applyBorder="1" applyAlignment="1">
      <alignment/>
    </xf>
    <xf numFmtId="2" fontId="17" fillId="0" borderId="4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176" fontId="0" fillId="3" borderId="3" xfId="0" applyNumberFormat="1" applyFont="1" applyFill="1" applyBorder="1" applyAlignment="1">
      <alignment horizontal="centerContinuous"/>
    </xf>
  </cellXfs>
  <cellStyles count="42">
    <cellStyle name="Normal" xfId="0"/>
    <cellStyle name="Comma" xfId="15"/>
    <cellStyle name="Comma [0]" xfId="16"/>
    <cellStyle name="Milliers [0]_B24" xfId="17"/>
    <cellStyle name="Milliers [0]_Figure IV.21.xls Graphique 1" xfId="18"/>
    <cellStyle name="Milliers [0]_Figure IV.21.xls Graphique 2" xfId="19"/>
    <cellStyle name="Milliers [0]_Figure IV.21.xls Graphique 3" xfId="20"/>
    <cellStyle name="Milliers [0]_Numériq" xfId="21"/>
    <cellStyle name="Milliers [0]_Numériq.xls Graphique 1" xfId="22"/>
    <cellStyle name="Milliers [0]_Numériq.xls Graphique 2" xfId="23"/>
    <cellStyle name="Milliers [0]_Numériq.xls Graphique 3" xfId="24"/>
    <cellStyle name="Milliers [0]_Numériq.xls Graphique 4" xfId="25"/>
    <cellStyle name="Milliers_B24" xfId="26"/>
    <cellStyle name="Milliers_Figure IV.21.xls Graphique 1" xfId="27"/>
    <cellStyle name="Milliers_Figure IV.21.xls Graphique 2" xfId="28"/>
    <cellStyle name="Milliers_Figure IV.21.xls Graphique 3" xfId="29"/>
    <cellStyle name="Milliers_Numériq" xfId="30"/>
    <cellStyle name="Milliers_Numériq.xls Graphique 1" xfId="31"/>
    <cellStyle name="Milliers_Numériq.xls Graphique 2" xfId="32"/>
    <cellStyle name="Milliers_Numériq.xls Graphique 3" xfId="33"/>
    <cellStyle name="Milliers_Numériq.xls Graphique 4" xfId="34"/>
    <cellStyle name="Currency" xfId="35"/>
    <cellStyle name="Currency [0]" xfId="36"/>
    <cellStyle name="Monétaire [0]_B24" xfId="37"/>
    <cellStyle name="Monétaire [0]_Figure IV.21.xls Graphique 1" xfId="38"/>
    <cellStyle name="Monétaire [0]_Figure IV.21.xls Graphique 2" xfId="39"/>
    <cellStyle name="Monétaire [0]_Figure IV.21.xls Graphique 3" xfId="40"/>
    <cellStyle name="Monétaire [0]_Numériq" xfId="41"/>
    <cellStyle name="Monétaire [0]_Numériq.xls Graphique 1" xfId="42"/>
    <cellStyle name="Monétaire [0]_Numériq.xls Graphique 2" xfId="43"/>
    <cellStyle name="Monétaire [0]_Numériq.xls Graphique 3" xfId="44"/>
    <cellStyle name="Monétaire [0]_Numériq.xls Graphique 4" xfId="45"/>
    <cellStyle name="Monétaire_B24" xfId="46"/>
    <cellStyle name="Monétaire_Figure IV.21.xls Graphique 1" xfId="47"/>
    <cellStyle name="Monétaire_Figure IV.21.xls Graphique 2" xfId="48"/>
    <cellStyle name="Monétaire_Figure IV.21.xls Graphique 3" xfId="49"/>
    <cellStyle name="Monétaire_Numériq" xfId="50"/>
    <cellStyle name="Monétaire_Numériq.xls Graphique 1" xfId="51"/>
    <cellStyle name="Monétaire_Numériq.xls Graphique 2" xfId="52"/>
    <cellStyle name="Monétaire_Numériq.xls Graphique 3" xfId="53"/>
    <cellStyle name="Monétaire_Numériq.xls Graphique 4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(0)'!$C$9:$BV$9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40143998"/>
        <c:axId val="25751663"/>
      </c:scatterChart>
      <c:valAx>
        <c:axId val="4014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crossBetween val="midCat"/>
        <c:dispUnits/>
      </c:valAx>
      <c:valAx>
        <c:axId val="2575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143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'mdl(1)'!$C$10:$BV$10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59793336"/>
        <c:axId val="1269113"/>
      </c:scatterChart>
      <c:val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crossBetween val="midCat"/>
        <c:dispUnits/>
      </c:valAx>
      <c:valAx>
        <c:axId val="126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933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"/>
          <c:w val="0.8847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'H170'!$C$11:$V$11</c:f>
              <c:numCache/>
            </c:numRef>
          </c:yVal>
          <c:smooth val="0"/>
        </c:ser>
        <c:axId val="11422018"/>
        <c:axId val="35689299"/>
      </c:scatterChart>
      <c:val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crossBetween val="midCat"/>
        <c:dispUnits/>
      </c:valAx>
      <c:valAx>
        <c:axId val="3568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220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170 mm</a:t>
            </a:r>
          </a:p>
        </c:rich>
      </c:tx>
      <c:layout>
        <c:manualLayout>
          <c:xMode val="factor"/>
          <c:yMode val="factor"/>
          <c:x val="0.17525"/>
          <c:y val="0.5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"/>
          <c:w val="0.91725"/>
          <c:h val="0.945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'H170'!$C$16:$V$16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'mdl(1)'!$C$9:$BV$9</c:f>
              <c:numCache>
                <c:ptCount val="72"/>
                <c:pt idx="0">
                  <c:v>0</c:v>
                </c:pt>
                <c:pt idx="1">
                  <c:v>0.0261</c:v>
                </c:pt>
                <c:pt idx="2">
                  <c:v>0.07323405</c:v>
                </c:pt>
                <c:pt idx="3">
                  <c:v>0.15184631</c:v>
                </c:pt>
                <c:pt idx="4">
                  <c:v>0.23048182</c:v>
                </c:pt>
                <c:pt idx="5">
                  <c:v>0.30917618</c:v>
                </c:pt>
                <c:pt idx="6">
                  <c:v>0.38785285</c:v>
                </c:pt>
                <c:pt idx="7">
                  <c:v>0.46647659</c:v>
                </c:pt>
                <c:pt idx="8">
                  <c:v>0.54487779</c:v>
                </c:pt>
                <c:pt idx="9">
                  <c:v>0.62216488</c:v>
                </c:pt>
                <c:pt idx="10">
                  <c:v>0.69646204</c:v>
                </c:pt>
                <c:pt idx="11">
                  <c:v>0.76444073</c:v>
                </c:pt>
                <c:pt idx="12">
                  <c:v>0.82271802</c:v>
                </c:pt>
                <c:pt idx="13">
                  <c:v>0.86924686</c:v>
                </c:pt>
                <c:pt idx="14">
                  <c:v>0.90288334</c:v>
                </c:pt>
                <c:pt idx="15">
                  <c:v>0.92055419</c:v>
                </c:pt>
                <c:pt idx="16">
                  <c:v>0.92934512</c:v>
                </c:pt>
                <c:pt idx="17">
                  <c:v>0.93353896</c:v>
                </c:pt>
                <c:pt idx="18">
                  <c:v>0.93571091</c:v>
                </c:pt>
                <c:pt idx="19">
                  <c:v>0.93670474</c:v>
                </c:pt>
                <c:pt idx="20">
                  <c:v>0.93708728</c:v>
                </c:pt>
                <c:pt idx="21">
                  <c:v>0.93720537</c:v>
                </c:pt>
                <c:pt idx="22">
                  <c:v>0.93727189</c:v>
                </c:pt>
                <c:pt idx="23">
                  <c:v>0.93731054</c:v>
                </c:pt>
                <c:pt idx="24">
                  <c:v>0.93733589</c:v>
                </c:pt>
                <c:pt idx="25">
                  <c:v>0.93735397</c:v>
                </c:pt>
                <c:pt idx="26">
                  <c:v>0.93736304</c:v>
                </c:pt>
                <c:pt idx="27">
                  <c:v>0.93736727</c:v>
                </c:pt>
                <c:pt idx="28">
                  <c:v>0.93736986</c:v>
                </c:pt>
                <c:pt idx="29">
                  <c:v>0.93737139</c:v>
                </c:pt>
                <c:pt idx="30">
                  <c:v>0.93737235</c:v>
                </c:pt>
                <c:pt idx="31">
                  <c:v>0.93737256</c:v>
                </c:pt>
              </c:numCache>
            </c:numRef>
          </c:yVal>
          <c:smooth val="0"/>
        </c:ser>
        <c:axId val="52768236"/>
        <c:axId val="5152077"/>
      </c:scatterChart>
      <c:valAx>
        <c:axId val="52768236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crossBetween val="midCat"/>
        <c:dispUnits/>
      </c:valAx>
      <c:valAx>
        <c:axId val="51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7682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92225"/>
          <c:h val="0.962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'H170'!$C$14:$V$14</c:f>
              <c:numCache/>
            </c:numRef>
          </c:xVal>
          <c:yVal>
            <c:numRef>
              <c:f>'H170'!$C$15:$V$15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  <c:pt idx="8">
                  <c:v>32.5</c:v>
                </c:pt>
                <c:pt idx="9">
                  <c:v>37.5</c:v>
                </c:pt>
                <c:pt idx="10">
                  <c:v>42.5</c:v>
                </c:pt>
                <c:pt idx="11">
                  <c:v>47.5</c:v>
                </c:pt>
                <c:pt idx="12">
                  <c:v>52.5</c:v>
                </c:pt>
                <c:pt idx="13">
                  <c:v>57.5</c:v>
                </c:pt>
                <c:pt idx="14">
                  <c:v>62.5</c:v>
                </c:pt>
                <c:pt idx="15">
                  <c:v>67.5</c:v>
                </c:pt>
                <c:pt idx="16">
                  <c:v>72.5</c:v>
                </c:pt>
                <c:pt idx="17">
                  <c:v>77.5</c:v>
                </c:pt>
                <c:pt idx="18">
                  <c:v>82.5</c:v>
                </c:pt>
                <c:pt idx="19">
                  <c:v>87.5</c:v>
                </c:pt>
                <c:pt idx="20">
                  <c:v>92.5</c:v>
                </c:pt>
                <c:pt idx="21">
                  <c:v>97.5</c:v>
                </c:pt>
              </c:numCache>
            </c:numRef>
          </c:xVal>
          <c:yVal>
            <c:numRef>
              <c:f>'mdl(1)'!$C$12:$BV$12</c:f>
              <c:numCache>
                <c:ptCount val="72"/>
                <c:pt idx="2">
                  <c:v>1.571135</c:v>
                </c:pt>
                <c:pt idx="3">
                  <c:v>1.5722452000000005</c:v>
                </c:pt>
                <c:pt idx="4">
                  <c:v>1.5727102</c:v>
                </c:pt>
                <c:pt idx="5">
                  <c:v>1.5738872000000004</c:v>
                </c:pt>
                <c:pt idx="6">
                  <c:v>1.5735334</c:v>
                </c:pt>
                <c:pt idx="7">
                  <c:v>1.5724748</c:v>
                </c:pt>
                <c:pt idx="8">
                  <c:v>1.568024</c:v>
                </c:pt>
                <c:pt idx="9">
                  <c:v>1.5457418</c:v>
                </c:pt>
                <c:pt idx="10">
                  <c:v>1.4859431999999995</c:v>
                </c:pt>
                <c:pt idx="11">
                  <c:v>1.3595738000000002</c:v>
                </c:pt>
                <c:pt idx="12">
                  <c:v>1.1655458000000007</c:v>
                </c:pt>
                <c:pt idx="13">
                  <c:v>0.9305767999999982</c:v>
                </c:pt>
                <c:pt idx="14">
                  <c:v>0.6727296000000016</c:v>
                </c:pt>
                <c:pt idx="15">
                  <c:v>0.3534170000000003</c:v>
                </c:pt>
                <c:pt idx="16">
                  <c:v>0.1758185999999995</c:v>
                </c:pt>
                <c:pt idx="17">
                  <c:v>0.08387680000000008</c:v>
                </c:pt>
                <c:pt idx="18">
                  <c:v>0.04343899999999845</c:v>
                </c:pt>
                <c:pt idx="19">
                  <c:v>0.019876600000001687</c:v>
                </c:pt>
                <c:pt idx="20">
                  <c:v>0.007650799999998625</c:v>
                </c:pt>
                <c:pt idx="21">
                  <c:v>0.0023618000000014128</c:v>
                </c:pt>
              </c:numCache>
            </c:numRef>
          </c:yVal>
          <c:smooth val="0"/>
        </c:ser>
        <c:axId val="46368694"/>
        <c:axId val="14665063"/>
      </c:scatterChart>
      <c:valAx>
        <c:axId val="4636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65063"/>
        <c:crosses val="autoZero"/>
        <c:crossBetween val="midCat"/>
        <c:dispUnits/>
      </c:valAx>
      <c:valAx>
        <c:axId val="146650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25"/>
          <c:y val="0"/>
          <c:w val="0.5077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"/>
          <c:w val="0.9197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'H170'!$C$13:$V$13</c:f>
              <c:numCache/>
            </c:numRef>
          </c:yVal>
          <c:smooth val="0"/>
        </c:ser>
        <c:axId val="64876704"/>
        <c:axId val="47019425"/>
      </c:scatterChart>
      <c:valAx>
        <c:axId val="6487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19425"/>
        <c:crosses val="autoZero"/>
        <c:crossBetween val="midCat"/>
        <c:dispUnits/>
      </c:valAx>
      <c:valAx>
        <c:axId val="470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767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(2)'!$C$2:$BV$2</c:f>
              <c:numCache/>
            </c:numRef>
          </c:xVal>
          <c:yVal>
            <c:numRef>
              <c:f>'mdl (2)'!$C$9:$BV$9</c:f>
              <c:numCache/>
            </c:numRef>
          </c:yVal>
          <c:smooth val="0"/>
        </c:ser>
        <c:axId val="20521642"/>
        <c:axId val="50477051"/>
      </c:scatterChart>
      <c:valAx>
        <c:axId val="2052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77051"/>
        <c:crosses val="autoZero"/>
        <c:crossBetween val="midCat"/>
        <c:dispUnits/>
      </c:valAx>
      <c:valAx>
        <c:axId val="504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216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(2)'!$C$11:$BV$11</c:f>
              <c:numCache/>
            </c:numRef>
          </c:xVal>
          <c:yVal>
            <c:numRef>
              <c:f>'mdl (2)'!$C$12:$BV$12</c:f>
              <c:numCache/>
            </c:numRef>
          </c:yVal>
          <c:smooth val="0"/>
        </c:ser>
        <c:axId val="51640276"/>
        <c:axId val="62109301"/>
      </c:scatterChart>
      <c:valAx>
        <c:axId val="51640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109301"/>
        <c:crosses val="autoZero"/>
        <c:crossBetween val="midCat"/>
        <c:dispUnits/>
      </c:valAx>
      <c:valAx>
        <c:axId val="62109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402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1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(2)'!$C$2:$BV$2</c:f>
              <c:numCache/>
            </c:numRef>
          </c:xVal>
          <c:yVal>
            <c:numRef>
              <c:f>'mdl (2)'!$C$10:$BV$10</c:f>
              <c:numCache/>
            </c:numRef>
          </c:yVal>
          <c:smooth val="0"/>
        </c:ser>
        <c:axId val="22112798"/>
        <c:axId val="64797455"/>
      </c:scatterChart>
      <c:valAx>
        <c:axId val="2211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97455"/>
        <c:crosses val="autoZero"/>
        <c:crossBetween val="midCat"/>
        <c:dispUnits/>
      </c:valAx>
      <c:valAx>
        <c:axId val="6479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'H260'!$C$2:$V$2</c:f>
              <c:numCache/>
            </c:numRef>
          </c:xVal>
          <c:yVal>
            <c:numRef>
              <c:f>'H260'!$C$11:$V$11</c:f>
              <c:numCache/>
            </c:numRef>
          </c:yVal>
          <c:smooth val="0"/>
        </c:ser>
        <c:axId val="46306184"/>
        <c:axId val="14102473"/>
      </c:scatterChart>
      <c:valAx>
        <c:axId val="4630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02473"/>
        <c:crosses val="autoZero"/>
        <c:crossBetween val="midCat"/>
        <c:dispUnits/>
      </c:valAx>
      <c:valAx>
        <c:axId val="14102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3061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260 mm</a:t>
            </a:r>
          </a:p>
        </c:rich>
      </c:tx>
      <c:layout>
        <c:manualLayout>
          <c:xMode val="factor"/>
          <c:yMode val="factor"/>
          <c:x val="0.196"/>
          <c:y val="0.6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"/>
          <c:w val="0.912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H260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'H260'!$C$2:$X$2</c:f>
              <c:numCache/>
            </c:numRef>
          </c:xVal>
          <c:yVal>
            <c:numRef>
              <c:f>'H260'!$C$16:$X$16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</c:numCache>
            </c:numRef>
          </c:xVal>
          <c:yVal>
            <c:numRef>
              <c:f>'mdl (2)'!$C$9:$BV$9</c:f>
              <c:numCache>
                <c:ptCount val="72"/>
                <c:pt idx="0">
                  <c:v>0</c:v>
                </c:pt>
                <c:pt idx="1">
                  <c:v>0.0262</c:v>
                </c:pt>
                <c:pt idx="2">
                  <c:v>0.073323994</c:v>
                </c:pt>
                <c:pt idx="3">
                  <c:v>0.1518036</c:v>
                </c:pt>
                <c:pt idx="4">
                  <c:v>0.23029837</c:v>
                </c:pt>
                <c:pt idx="5">
                  <c:v>0.30886156</c:v>
                </c:pt>
                <c:pt idx="6">
                  <c:v>0.3874906</c:v>
                </c:pt>
                <c:pt idx="7">
                  <c:v>0.46614421</c:v>
                </c:pt>
                <c:pt idx="8">
                  <c:v>0.54480706</c:v>
                </c:pt>
                <c:pt idx="9">
                  <c:v>0.62355509</c:v>
                </c:pt>
                <c:pt idx="10">
                  <c:v>0.70210985</c:v>
                </c:pt>
                <c:pt idx="11">
                  <c:v>0.78030048</c:v>
                </c:pt>
                <c:pt idx="12">
                  <c:v>0.85706438</c:v>
                </c:pt>
                <c:pt idx="13">
                  <c:v>0.93042009</c:v>
                </c:pt>
                <c:pt idx="14">
                  <c:v>0.99741923</c:v>
                </c:pt>
                <c:pt idx="15">
                  <c:v>1.0550773</c:v>
                </c:pt>
                <c:pt idx="16">
                  <c:v>1.1019977</c:v>
                </c:pt>
                <c:pt idx="17">
                  <c:v>1.1368859</c:v>
                </c:pt>
                <c:pt idx="18">
                  <c:v>1.1547726</c:v>
                </c:pt>
                <c:pt idx="19">
                  <c:v>1.1630098</c:v>
                </c:pt>
                <c:pt idx="20">
                  <c:v>1.1682019</c:v>
                </c:pt>
                <c:pt idx="21">
                  <c:v>1.1709949</c:v>
                </c:pt>
                <c:pt idx="22">
                  <c:v>1.1732396</c:v>
                </c:pt>
                <c:pt idx="23">
                  <c:v>1.1734365</c:v>
                </c:pt>
                <c:pt idx="24">
                  <c:v>1.1735631</c:v>
                </c:pt>
                <c:pt idx="25">
                  <c:v>1.1736511</c:v>
                </c:pt>
                <c:pt idx="26">
                  <c:v>1.1737064</c:v>
                </c:pt>
                <c:pt idx="27">
                  <c:v>1.1737352</c:v>
                </c:pt>
                <c:pt idx="28">
                  <c:v>1.1737524</c:v>
                </c:pt>
                <c:pt idx="29">
                  <c:v>1.173763</c:v>
                </c:pt>
                <c:pt idx="30">
                  <c:v>1.1737692</c:v>
                </c:pt>
                <c:pt idx="31">
                  <c:v>1.1737713</c:v>
                </c:pt>
              </c:numCache>
            </c:numRef>
          </c:yVal>
          <c:smooth val="0"/>
        </c:ser>
        <c:axId val="59813394"/>
        <c:axId val="1449635"/>
      </c:scatterChart>
      <c:valAx>
        <c:axId val="5981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9635"/>
        <c:crosses val="autoZero"/>
        <c:crossBetween val="midCat"/>
        <c:dispUnits/>
      </c:valAx>
      <c:valAx>
        <c:axId val="144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(0)'!$C$12:$BV$12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0438376"/>
        <c:axId val="5509929"/>
      </c:scatterChart>
      <c:valAx>
        <c:axId val="30438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9929"/>
        <c:crosses val="autoZero"/>
        <c:crossBetween val="midCat"/>
        <c:dispUnits/>
      </c:valAx>
      <c:valAx>
        <c:axId val="55099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383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1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"/>
          <c:w val="0.915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'H260'!$C$14:$X$14</c:f>
              <c:numCache/>
            </c:numRef>
          </c:xVal>
          <c:yVal>
            <c:numRef>
              <c:f>'H260'!$C$15:$X$15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  <c:pt idx="8">
                  <c:v>32.5</c:v>
                </c:pt>
                <c:pt idx="9">
                  <c:v>37.5</c:v>
                </c:pt>
                <c:pt idx="10">
                  <c:v>42.5</c:v>
                </c:pt>
                <c:pt idx="11">
                  <c:v>47.5</c:v>
                </c:pt>
                <c:pt idx="12">
                  <c:v>52.5</c:v>
                </c:pt>
                <c:pt idx="13">
                  <c:v>57.5</c:v>
                </c:pt>
                <c:pt idx="14">
                  <c:v>62.5</c:v>
                </c:pt>
                <c:pt idx="15">
                  <c:v>67.5</c:v>
                </c:pt>
                <c:pt idx="16">
                  <c:v>72.5</c:v>
                </c:pt>
                <c:pt idx="17">
                  <c:v>77.5</c:v>
                </c:pt>
                <c:pt idx="18">
                  <c:v>82.5</c:v>
                </c:pt>
                <c:pt idx="19">
                  <c:v>87.5</c:v>
                </c:pt>
                <c:pt idx="20">
                  <c:v>92.5</c:v>
                </c:pt>
                <c:pt idx="21">
                  <c:v>97.5</c:v>
                </c:pt>
                <c:pt idx="22">
                  <c:v>102.5</c:v>
                </c:pt>
                <c:pt idx="23">
                  <c:v>107.5</c:v>
                </c:pt>
                <c:pt idx="24">
                  <c:v>112.5</c:v>
                </c:pt>
              </c:numCache>
            </c:numRef>
          </c:xVal>
          <c:yVal>
            <c:numRef>
              <c:f>'mdl (2)'!$C$12:$BV$12</c:f>
              <c:numCache>
                <c:ptCount val="72"/>
                <c:pt idx="2">
                  <c:v>1.5707998</c:v>
                </c:pt>
                <c:pt idx="3">
                  <c:v>1.56959212</c:v>
                </c:pt>
                <c:pt idx="4">
                  <c:v>1.5698953999999998</c:v>
                </c:pt>
                <c:pt idx="5">
                  <c:v>1.5712637999999994</c:v>
                </c:pt>
                <c:pt idx="6">
                  <c:v>1.5725808000000008</c:v>
                </c:pt>
                <c:pt idx="7">
                  <c:v>1.5730721999999995</c:v>
                </c:pt>
                <c:pt idx="8">
                  <c:v>1.5732570000000001</c:v>
                </c:pt>
                <c:pt idx="9">
                  <c:v>1.5749605999999992</c:v>
                </c:pt>
                <c:pt idx="10">
                  <c:v>1.5710952000000011</c:v>
                </c:pt>
                <c:pt idx="11">
                  <c:v>1.5638125999999986</c:v>
                </c:pt>
                <c:pt idx="12">
                  <c:v>1.535278</c:v>
                </c:pt>
                <c:pt idx="13">
                  <c:v>1.4671142000000015</c:v>
                </c:pt>
                <c:pt idx="14">
                  <c:v>1.3399827999999991</c:v>
                </c:pt>
                <c:pt idx="15">
                  <c:v>1.1531614000000001</c:v>
                </c:pt>
                <c:pt idx="16">
                  <c:v>0.9384080000000017</c:v>
                </c:pt>
                <c:pt idx="17">
                  <c:v>0.6977639999999985</c:v>
                </c:pt>
                <c:pt idx="18">
                  <c:v>0.35773400000000066</c:v>
                </c:pt>
                <c:pt idx="19">
                  <c:v>0.1647439999999989</c:v>
                </c:pt>
                <c:pt idx="20">
                  <c:v>0.10384199999999844</c:v>
                </c:pt>
                <c:pt idx="21">
                  <c:v>0.055860000000000916</c:v>
                </c:pt>
                <c:pt idx="22">
                  <c:v>0.04489400000000199</c:v>
                </c:pt>
                <c:pt idx="23">
                  <c:v>0.003937999999998887</c:v>
                </c:pt>
                <c:pt idx="24">
                  <c:v>0.0025319999999995346</c:v>
                </c:pt>
              </c:numCache>
            </c:numRef>
          </c:yVal>
          <c:smooth val="0"/>
        </c:ser>
        <c:axId val="13046716"/>
        <c:axId val="50311581"/>
      </c:scatterChart>
      <c:valAx>
        <c:axId val="1304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311581"/>
        <c:crosses val="autoZero"/>
        <c:crossBetween val="midCat"/>
        <c:dispUnits/>
      </c:valAx>
      <c:valAx>
        <c:axId val="50311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467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2"/>
          <c:y val="0.01625"/>
          <c:w val="0.43675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'H260'!$C$2:$V$2</c:f>
              <c:numCache/>
            </c:numRef>
          </c:xVal>
          <c:yVal>
            <c:numRef>
              <c:f>'H260'!$C$13:$V$13</c:f>
              <c:numCache/>
            </c:numRef>
          </c:yVal>
          <c:smooth val="0"/>
        </c:ser>
        <c:axId val="50151046"/>
        <c:axId val="48706231"/>
      </c:scatterChart>
      <c:valAx>
        <c:axId val="5015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06231"/>
        <c:crosses val="autoZero"/>
        <c:crossBetween val="midCat"/>
        <c:dispUnits/>
      </c:valAx>
      <c:valAx>
        <c:axId val="4870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510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(3)'!$C$9:$BV$9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5702896"/>
        <c:axId val="52890609"/>
      </c:scatterChart>
      <c:val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90609"/>
        <c:crosses val="autoZero"/>
        <c:crossBetween val="midCat"/>
        <c:dispUnits/>
      </c:valAx>
      <c:valAx>
        <c:axId val="5289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(3)'!$C$12:$BV$12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6253434"/>
        <c:axId val="56280907"/>
      </c:scatterChart>
      <c:val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crossBetween val="midCat"/>
        <c:dispUnits/>
      </c:valAx>
      <c:valAx>
        <c:axId val="562809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(3)'!$C$10:$BV$10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6766116"/>
        <c:axId val="62459589"/>
      </c:scatterChart>
      <c:val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crossBetween val="midCat"/>
        <c:dispUnits/>
      </c:valAx>
      <c:valAx>
        <c:axId val="62459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'H510'!$C$2:$V$2</c:f>
              <c:numCache/>
            </c:numRef>
          </c:xVal>
          <c:yVal>
            <c:numRef>
              <c:f>'H510'!$C$11:$V$11</c:f>
              <c:numCache/>
            </c:numRef>
          </c:yVal>
          <c:smooth val="0"/>
        </c:ser>
        <c:axId val="25265390"/>
        <c:axId val="26061919"/>
      </c:scatterChart>
      <c:val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61919"/>
        <c:crosses val="autoZero"/>
        <c:crossBetween val="midCat"/>
        <c:dispUnits/>
      </c:valAx>
      <c:valAx>
        <c:axId val="26061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510 mm</a:t>
            </a:r>
          </a:p>
        </c:rich>
      </c:tx>
      <c:layout>
        <c:manualLayout>
          <c:xMode val="factor"/>
          <c:yMode val="factor"/>
          <c:x val="0.2165"/>
          <c:y val="0.5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"/>
          <c:w val="0.912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'H510'!$C$2:$AD$2</c:f>
              <c:numCache/>
            </c:numRef>
          </c:xVal>
          <c:yVal>
            <c:numRef>
              <c:f>'H510'!$C$16:$AD$16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</c:numCache>
            </c:numRef>
          </c:xVal>
          <c:yVal>
            <c:numRef>
              <c:f>'mdl (3)'!$C$9:$BV$9</c:f>
              <c:numCache>
                <c:ptCount val="72"/>
                <c:pt idx="0">
                  <c:v>0</c:v>
                </c:pt>
                <c:pt idx="1">
                  <c:v>0.026</c:v>
                </c:pt>
                <c:pt idx="2">
                  <c:v>0.073398632</c:v>
                </c:pt>
                <c:pt idx="3">
                  <c:v>0.15199428</c:v>
                </c:pt>
                <c:pt idx="4">
                  <c:v>0.23057899</c:v>
                </c:pt>
                <c:pt idx="5">
                  <c:v>0.30915448</c:v>
                </c:pt>
                <c:pt idx="6">
                  <c:v>0.38772596</c:v>
                </c:pt>
                <c:pt idx="7">
                  <c:v>0.46630312</c:v>
                </c:pt>
                <c:pt idx="8">
                  <c:v>0.54489649</c:v>
                </c:pt>
                <c:pt idx="9">
                  <c:v>0.62356488</c:v>
                </c:pt>
                <c:pt idx="10">
                  <c:v>0.70239941</c:v>
                </c:pt>
                <c:pt idx="11">
                  <c:v>0.78119848</c:v>
                </c:pt>
                <c:pt idx="12">
                  <c:v>0.85993229</c:v>
                </c:pt>
                <c:pt idx="13">
                  <c:v>0.93862925</c:v>
                </c:pt>
                <c:pt idx="14">
                  <c:v>1.0173026</c:v>
                </c:pt>
                <c:pt idx="15">
                  <c:v>1.0958596</c:v>
                </c:pt>
                <c:pt idx="16">
                  <c:v>1.173878</c:v>
                </c:pt>
                <c:pt idx="17">
                  <c:v>1.2502358</c:v>
                </c:pt>
                <c:pt idx="18">
                  <c:v>1.3228783</c:v>
                </c:pt>
                <c:pt idx="19">
                  <c:v>1.3890898</c:v>
                </c:pt>
                <c:pt idx="20">
                  <c:v>1.4459562</c:v>
                </c:pt>
                <c:pt idx="21">
                  <c:v>1.4921504</c:v>
                </c:pt>
                <c:pt idx="22">
                  <c:v>1.5269864</c:v>
                </c:pt>
                <c:pt idx="23">
                  <c:v>1.5442197</c:v>
                </c:pt>
                <c:pt idx="24">
                  <c:v>1.5539347</c:v>
                </c:pt>
                <c:pt idx="25">
                  <c:v>1.5586412</c:v>
                </c:pt>
                <c:pt idx="26">
                  <c:v>1.5613195</c:v>
                </c:pt>
                <c:pt idx="27">
                  <c:v>1.562084</c:v>
                </c:pt>
                <c:pt idx="28">
                  <c:v>1.5625067</c:v>
                </c:pt>
                <c:pt idx="29">
                  <c:v>1.5627399</c:v>
                </c:pt>
                <c:pt idx="30">
                  <c:v>1.5628913</c:v>
                </c:pt>
                <c:pt idx="31">
                  <c:v>1.5630088</c:v>
                </c:pt>
              </c:numCache>
            </c:numRef>
          </c:yVal>
          <c:smooth val="0"/>
        </c:ser>
        <c:axId val="33230680"/>
        <c:axId val="30640665"/>
      </c:scatterChart>
      <c:val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crossBetween val="midCat"/>
        <c:dispUnits/>
      </c:val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"/>
          <c:w val="0.915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'H510'!$C$14:$AD$14</c:f>
              <c:numCache/>
            </c:numRef>
          </c:xVal>
          <c:yVal>
            <c:numRef>
              <c:f>'H510'!$C$15:$AD$15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  <c:pt idx="8">
                  <c:v>32.5</c:v>
                </c:pt>
                <c:pt idx="9">
                  <c:v>37.5</c:v>
                </c:pt>
                <c:pt idx="10">
                  <c:v>42.5</c:v>
                </c:pt>
                <c:pt idx="11">
                  <c:v>47.5</c:v>
                </c:pt>
                <c:pt idx="12">
                  <c:v>52.5</c:v>
                </c:pt>
                <c:pt idx="13">
                  <c:v>57.5</c:v>
                </c:pt>
                <c:pt idx="14">
                  <c:v>62.5</c:v>
                </c:pt>
                <c:pt idx="15">
                  <c:v>67.5</c:v>
                </c:pt>
                <c:pt idx="16">
                  <c:v>72.5</c:v>
                </c:pt>
                <c:pt idx="17">
                  <c:v>77.5</c:v>
                </c:pt>
                <c:pt idx="18">
                  <c:v>82.5</c:v>
                </c:pt>
                <c:pt idx="19">
                  <c:v>87.5</c:v>
                </c:pt>
                <c:pt idx="20">
                  <c:v>92.5</c:v>
                </c:pt>
                <c:pt idx="21">
                  <c:v>97.5</c:v>
                </c:pt>
                <c:pt idx="22">
                  <c:v>102.5</c:v>
                </c:pt>
                <c:pt idx="23">
                  <c:v>107.5</c:v>
                </c:pt>
                <c:pt idx="24">
                  <c:v>112.5</c:v>
                </c:pt>
                <c:pt idx="25">
                  <c:v>117.5</c:v>
                </c:pt>
                <c:pt idx="26">
                  <c:v>122.5</c:v>
                </c:pt>
                <c:pt idx="27">
                  <c:v>127.5</c:v>
                </c:pt>
                <c:pt idx="28">
                  <c:v>132.5</c:v>
                </c:pt>
                <c:pt idx="29">
                  <c:v>137.5</c:v>
                </c:pt>
                <c:pt idx="30">
                  <c:v>142.5</c:v>
                </c:pt>
              </c:numCache>
            </c:numRef>
          </c:xVal>
          <c:yVal>
            <c:numRef>
              <c:f>'mdl (3)'!$C$12:$BV$12</c:f>
              <c:numCache>
                <c:ptCount val="72"/>
                <c:pt idx="2">
                  <c:v>1.5799544000000003</c:v>
                </c:pt>
                <c:pt idx="3">
                  <c:v>1.57191296</c:v>
                </c:pt>
                <c:pt idx="4">
                  <c:v>1.5716942</c:v>
                </c:pt>
                <c:pt idx="5">
                  <c:v>1.5715098</c:v>
                </c:pt>
                <c:pt idx="6">
                  <c:v>1.5714295999999996</c:v>
                </c:pt>
                <c:pt idx="7">
                  <c:v>1.571543200000001</c:v>
                </c:pt>
                <c:pt idx="8">
                  <c:v>1.5718673999999988</c:v>
                </c:pt>
                <c:pt idx="9">
                  <c:v>1.5733678000000009</c:v>
                </c:pt>
                <c:pt idx="10">
                  <c:v>1.576690599999999</c:v>
                </c:pt>
                <c:pt idx="11">
                  <c:v>1.5759814000000019</c:v>
                </c:pt>
                <c:pt idx="12">
                  <c:v>1.5746762000000005</c:v>
                </c:pt>
                <c:pt idx="13">
                  <c:v>1.5739391999999983</c:v>
                </c:pt>
                <c:pt idx="14">
                  <c:v>1.5734670000000017</c:v>
                </c:pt>
                <c:pt idx="15">
                  <c:v>1.5711399999999998</c:v>
                </c:pt>
                <c:pt idx="16">
                  <c:v>1.5603679999999986</c:v>
                </c:pt>
                <c:pt idx="17">
                  <c:v>1.5271560000000006</c:v>
                </c:pt>
                <c:pt idx="18">
                  <c:v>1.4528499999999989</c:v>
                </c:pt>
                <c:pt idx="19">
                  <c:v>1.3242300000000018</c:v>
                </c:pt>
                <c:pt idx="20">
                  <c:v>1.1373279999999975</c:v>
                </c:pt>
                <c:pt idx="21">
                  <c:v>0.9238840000000036</c:v>
                </c:pt>
                <c:pt idx="22">
                  <c:v>0.6967199999999973</c:v>
                </c:pt>
                <c:pt idx="23">
                  <c:v>0.34466600000000014</c:v>
                </c:pt>
                <c:pt idx="24">
                  <c:v>0.19429999999999836</c:v>
                </c:pt>
                <c:pt idx="25">
                  <c:v>0.09413000000000338</c:v>
                </c:pt>
                <c:pt idx="26">
                  <c:v>0.05356599999999823</c:v>
                </c:pt>
                <c:pt idx="27">
                  <c:v>0.015290000000001136</c:v>
                </c:pt>
                <c:pt idx="28">
                  <c:v>0.008453999999997741</c:v>
                </c:pt>
                <c:pt idx="29">
                  <c:v>0.00466400000000089</c:v>
                </c:pt>
                <c:pt idx="30">
                  <c:v>0.0030280000000004748</c:v>
                </c:pt>
              </c:numCache>
            </c:numRef>
          </c:yVal>
          <c:smooth val="0"/>
        </c:ser>
        <c:axId val="7330530"/>
        <c:axId val="65974771"/>
      </c:scatterChart>
      <c:val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974771"/>
        <c:crosses val="autoZero"/>
        <c:crossBetween val="midCat"/>
        <c:dispUnits/>
      </c:valAx>
      <c:valAx>
        <c:axId val="659747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305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25"/>
          <c:y val="0.0055"/>
          <c:w val="0.458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'H510'!$C$2:$AD$2</c:f>
              <c:numCache/>
            </c:numRef>
          </c:xVal>
          <c:yVal>
            <c:numRef>
              <c:f>'H510'!$C$13:$AD$13</c:f>
              <c:numCache/>
            </c:numRef>
          </c:yVal>
          <c:smooth val="0"/>
        </c:ser>
        <c:axId val="56902028"/>
        <c:axId val="42356205"/>
      </c:scatterChart>
      <c:valAx>
        <c:axId val="56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56205"/>
        <c:crosses val="autoZero"/>
        <c:crossBetween val="midCat"/>
        <c:dispUnits/>
      </c:valAx>
      <c:valAx>
        <c:axId val="4235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(4)'!$C$9:$BV$9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45661526"/>
        <c:axId val="8300551"/>
      </c:scatterChart>
      <c:valAx>
        <c:axId val="45661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300551"/>
        <c:crosses val="autoZero"/>
        <c:crossBetween val="midCat"/>
        <c:dispUnits/>
      </c:valAx>
      <c:valAx>
        <c:axId val="8300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(0)'!$C$10:$BV$10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49589362"/>
        <c:axId val="43651075"/>
      </c:scatterChart>
      <c:valAx>
        <c:axId val="49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crossBetween val="midCat"/>
        <c:dispUnits/>
      </c:valAx>
      <c:valAx>
        <c:axId val="4365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893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(4)'!$C$12:$BV$12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7596096"/>
        <c:axId val="1256001"/>
      </c:scatterChart>
      <c:valAx>
        <c:axId val="759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6001"/>
        <c:crosses val="autoZero"/>
        <c:crossBetween val="midCat"/>
        <c:dispUnits/>
      </c:valAx>
      <c:valAx>
        <c:axId val="1256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960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(4)'!$C$10:$BV$10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1304010"/>
        <c:axId val="34627227"/>
      </c:scatterChart>
      <c:valAx>
        <c:axId val="1130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27227"/>
        <c:crosses val="autoZero"/>
        <c:crossBetween val="midCat"/>
        <c:dispUnits/>
      </c:valAx>
      <c:valAx>
        <c:axId val="3462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'H790'!$C$2:$V$2</c:f>
              <c:numCache/>
            </c:numRef>
          </c:xVal>
          <c:yVal>
            <c:numRef>
              <c:f>'H790'!$C$11:$V$11</c:f>
              <c:numCache/>
            </c:numRef>
          </c:yVal>
          <c:smooth val="0"/>
        </c:ser>
        <c:axId val="43209588"/>
        <c:axId val="53341973"/>
      </c:scatterChart>
      <c:valAx>
        <c:axId val="4320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crossBetween val="midCat"/>
        <c:dispUnits/>
      </c:valAx>
      <c:valAx>
        <c:axId val="5334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790 mm</a:t>
            </a:r>
          </a:p>
        </c:rich>
      </c:tx>
      <c:layout>
        <c:manualLayout>
          <c:xMode val="factor"/>
          <c:yMode val="factor"/>
          <c:x val="0.17525"/>
          <c:y val="0.5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"/>
          <c:w val="0.912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'H790'!$C$2:$AO$2</c:f>
              <c:numCache/>
            </c:numRef>
          </c:xVal>
          <c:yVal>
            <c:numRef>
              <c:f>'H790'!$C$16:$AO$16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(4)'!$C$2:$BV$2</c:f>
              <c:numCache>
                <c:ptCount val="7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>
                  <c:v>35</c:v>
                </c:pt>
                <c:pt idx="7">
                  <c:v>42</c:v>
                </c:pt>
                <c:pt idx="8">
                  <c:v>49</c:v>
                </c:pt>
                <c:pt idx="9">
                  <c:v>56</c:v>
                </c:pt>
                <c:pt idx="10">
                  <c:v>63</c:v>
                </c:pt>
                <c:pt idx="11">
                  <c:v>70</c:v>
                </c:pt>
                <c:pt idx="12">
                  <c:v>77</c:v>
                </c:pt>
                <c:pt idx="13">
                  <c:v>84</c:v>
                </c:pt>
                <c:pt idx="14">
                  <c:v>91</c:v>
                </c:pt>
                <c:pt idx="15">
                  <c:v>98</c:v>
                </c:pt>
                <c:pt idx="16">
                  <c:v>105</c:v>
                </c:pt>
                <c:pt idx="17">
                  <c:v>112</c:v>
                </c:pt>
                <c:pt idx="18">
                  <c:v>119</c:v>
                </c:pt>
                <c:pt idx="19">
                  <c:v>126</c:v>
                </c:pt>
                <c:pt idx="20">
                  <c:v>133</c:v>
                </c:pt>
                <c:pt idx="21">
                  <c:v>140</c:v>
                </c:pt>
                <c:pt idx="22">
                  <c:v>147</c:v>
                </c:pt>
                <c:pt idx="23">
                  <c:v>154</c:v>
                </c:pt>
                <c:pt idx="24">
                  <c:v>161</c:v>
                </c:pt>
              </c:numCache>
            </c:numRef>
          </c:xVal>
          <c:yVal>
            <c:numRef>
              <c:f>'mdl (4)'!$C$9:$BV$9</c:f>
              <c:numCache>
                <c:ptCount val="72"/>
                <c:pt idx="0">
                  <c:v>0</c:v>
                </c:pt>
                <c:pt idx="1">
                  <c:v>0.042</c:v>
                </c:pt>
                <c:pt idx="2">
                  <c:v>0.10484409</c:v>
                </c:pt>
                <c:pt idx="3">
                  <c:v>0.21489746</c:v>
                </c:pt>
                <c:pt idx="4">
                  <c:v>0.32494382</c:v>
                </c:pt>
                <c:pt idx="5">
                  <c:v>0.43498244</c:v>
                </c:pt>
                <c:pt idx="6">
                  <c:v>0.54501541</c:v>
                </c:pt>
                <c:pt idx="7">
                  <c:v>0.6540012</c:v>
                </c:pt>
                <c:pt idx="8">
                  <c:v>0.76347792</c:v>
                </c:pt>
                <c:pt idx="9">
                  <c:v>0.87356547</c:v>
                </c:pt>
                <c:pt idx="10">
                  <c:v>0.98377994</c:v>
                </c:pt>
                <c:pt idx="11">
                  <c:v>1.0939202</c:v>
                </c:pt>
                <c:pt idx="12">
                  <c:v>1.2039877</c:v>
                </c:pt>
                <c:pt idx="13">
                  <c:v>1.3139096</c:v>
                </c:pt>
                <c:pt idx="14">
                  <c:v>1.4228959</c:v>
                </c:pt>
                <c:pt idx="15">
                  <c:v>1.528018</c:v>
                </c:pt>
                <c:pt idx="16">
                  <c:v>1.6234264</c:v>
                </c:pt>
                <c:pt idx="17">
                  <c:v>1.7022396</c:v>
                </c:pt>
                <c:pt idx="18">
                  <c:v>1.7596174</c:v>
                </c:pt>
                <c:pt idx="19">
                  <c:v>1.7909121</c:v>
                </c:pt>
                <c:pt idx="20">
                  <c:v>1.8033905</c:v>
                </c:pt>
                <c:pt idx="21">
                  <c:v>1.8064923</c:v>
                </c:pt>
                <c:pt idx="22">
                  <c:v>1.8076712</c:v>
                </c:pt>
                <c:pt idx="23">
                  <c:v>1.808274</c:v>
                </c:pt>
                <c:pt idx="24">
                  <c:v>1.8085808</c:v>
                </c:pt>
              </c:numCache>
            </c:numRef>
          </c:yVal>
          <c:smooth val="0"/>
        </c:ser>
        <c:axId val="10315710"/>
        <c:axId val="25732527"/>
      </c:scatterChart>
      <c:valAx>
        <c:axId val="1031571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crossBetween val="midCat"/>
        <c:dispUnits/>
        <c:majorUnit val="50"/>
      </c:valAx>
      <c:valAx>
        <c:axId val="2573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"/>
          <c:w val="0.915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'H790'!$C$14:$AO$14</c:f>
              <c:numCache/>
            </c:numRef>
          </c:xVal>
          <c:yVal>
            <c:numRef>
              <c:f>'H790'!$C$15:$AO$15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(4)'!$C$11:$BV$11</c:f>
              <c:numCache>
                <c:ptCount val="72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10.5</c:v>
                </c:pt>
                <c:pt idx="4">
                  <c:v>17.5</c:v>
                </c:pt>
                <c:pt idx="5">
                  <c:v>24.5</c:v>
                </c:pt>
                <c:pt idx="6">
                  <c:v>31.5</c:v>
                </c:pt>
                <c:pt idx="7">
                  <c:v>38.5</c:v>
                </c:pt>
                <c:pt idx="8">
                  <c:v>45.5</c:v>
                </c:pt>
                <c:pt idx="9">
                  <c:v>52.5</c:v>
                </c:pt>
                <c:pt idx="10">
                  <c:v>59.5</c:v>
                </c:pt>
                <c:pt idx="11">
                  <c:v>66.5</c:v>
                </c:pt>
                <c:pt idx="12">
                  <c:v>73.5</c:v>
                </c:pt>
                <c:pt idx="13">
                  <c:v>80.5</c:v>
                </c:pt>
                <c:pt idx="14">
                  <c:v>87.5</c:v>
                </c:pt>
                <c:pt idx="15">
                  <c:v>94.5</c:v>
                </c:pt>
                <c:pt idx="16">
                  <c:v>101.5</c:v>
                </c:pt>
                <c:pt idx="17">
                  <c:v>108.5</c:v>
                </c:pt>
                <c:pt idx="18">
                  <c:v>115.5</c:v>
                </c:pt>
                <c:pt idx="19">
                  <c:v>122.5</c:v>
                </c:pt>
                <c:pt idx="20">
                  <c:v>129.5</c:v>
                </c:pt>
                <c:pt idx="21">
                  <c:v>136.5</c:v>
                </c:pt>
                <c:pt idx="22">
                  <c:v>143.5</c:v>
                </c:pt>
                <c:pt idx="23">
                  <c:v>150.5</c:v>
                </c:pt>
                <c:pt idx="24">
                  <c:v>157.5</c:v>
                </c:pt>
              </c:numCache>
            </c:numRef>
          </c:xVal>
          <c:yVal>
            <c:numRef>
              <c:f>'mdl (4)'!$C$12:$BV$12</c:f>
              <c:numCache>
                <c:ptCount val="72"/>
                <c:pt idx="2">
                  <c:v>1.5711022499999998</c:v>
                </c:pt>
                <c:pt idx="3">
                  <c:v>1.5721910000000001</c:v>
                </c:pt>
                <c:pt idx="4">
                  <c:v>1.572090857142857</c:v>
                </c:pt>
                <c:pt idx="5">
                  <c:v>1.5719802857142862</c:v>
                </c:pt>
                <c:pt idx="6">
                  <c:v>1.5718995714285706</c:v>
                </c:pt>
                <c:pt idx="7">
                  <c:v>1.5569398571428568</c:v>
                </c:pt>
                <c:pt idx="8">
                  <c:v>1.563953142857144</c:v>
                </c:pt>
                <c:pt idx="9">
                  <c:v>1.5726792857142846</c:v>
                </c:pt>
                <c:pt idx="10">
                  <c:v>1.5744924285714297</c:v>
                </c:pt>
                <c:pt idx="11">
                  <c:v>1.5734322857142842</c:v>
                </c:pt>
                <c:pt idx="12">
                  <c:v>1.57239285714286</c:v>
                </c:pt>
                <c:pt idx="13">
                  <c:v>1.5703128571428544</c:v>
                </c:pt>
                <c:pt idx="14">
                  <c:v>1.5569471428571457</c:v>
                </c:pt>
                <c:pt idx="15">
                  <c:v>1.5017442857142858</c:v>
                </c:pt>
                <c:pt idx="16">
                  <c:v>1.3629771428571422</c:v>
                </c:pt>
                <c:pt idx="17">
                  <c:v>1.125902857142856</c:v>
                </c:pt>
                <c:pt idx="18">
                  <c:v>0.8196828571428576</c:v>
                </c:pt>
                <c:pt idx="19">
                  <c:v>0.44706714285714144</c:v>
                </c:pt>
                <c:pt idx="20">
                  <c:v>0.17826285714285714</c:v>
                </c:pt>
                <c:pt idx="21">
                  <c:v>0.04431142857142919</c:v>
                </c:pt>
                <c:pt idx="22">
                  <c:v>0.016841428571428323</c:v>
                </c:pt>
                <c:pt idx="23">
                  <c:v>0.008611428571428778</c:v>
                </c:pt>
                <c:pt idx="24">
                  <c:v>0.004382857142859464</c:v>
                </c:pt>
              </c:numCache>
            </c:numRef>
          </c:yVal>
          <c:smooth val="0"/>
        </c:ser>
        <c:axId val="30266152"/>
        <c:axId val="3959913"/>
      </c:scatterChart>
      <c:valAx>
        <c:axId val="3026615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crossBetween val="midCat"/>
        <c:dispUnits/>
        <c:majorUnit val="50"/>
      </c:valAx>
      <c:valAx>
        <c:axId val="39599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"/>
          <c:y val="0.01075"/>
          <c:w val="0.479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'H790'!$C$2:$AO$2</c:f>
              <c:numCache/>
            </c:numRef>
          </c:xVal>
          <c:yVal>
            <c:numRef>
              <c:f>'H790'!$C$13:$AO$13</c:f>
              <c:numCache/>
            </c:numRef>
          </c:yVal>
          <c:smooth val="0"/>
        </c:ser>
        <c:axId val="35639218"/>
        <c:axId val="52317507"/>
      </c:scatterChart>
      <c:val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crossBetween val="midCat"/>
        <c:dispUnits/>
      </c:val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(5)'!$C$9:$BV$9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095516"/>
        <c:axId val="9859645"/>
      </c:scatterChart>
      <c:valAx>
        <c:axId val="109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crossBetween val="midCat"/>
        <c:dispUnits/>
      </c:valAx>
      <c:valAx>
        <c:axId val="9859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(5)'!$C$12:$BV$12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21627942"/>
        <c:axId val="60433751"/>
      </c:scatterChart>
      <c:valAx>
        <c:axId val="2162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33751"/>
        <c:crosses val="autoZero"/>
        <c:crossBetween val="midCat"/>
        <c:dispUnits/>
      </c:valAx>
      <c:valAx>
        <c:axId val="604337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75"/>
          <c:y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(5)'!$C$10:$BV$10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7032848"/>
        <c:axId val="63295633"/>
      </c:scatterChart>
      <c:valAx>
        <c:axId val="70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95633"/>
        <c:crosses val="autoZero"/>
        <c:crossBetween val="midCat"/>
        <c:dispUnits/>
      </c:valAx>
      <c:valAx>
        <c:axId val="632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328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"/>
          <c:w val="0.8857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'H1080'!$C$2:$V$2</c:f>
              <c:numCache/>
            </c:numRef>
          </c:xVal>
          <c:yVal>
            <c:numRef>
              <c:f>'H1080'!$C$11:$V$11</c:f>
              <c:numCache/>
            </c:numRef>
          </c:yVal>
          <c:smooth val="0"/>
        </c:ser>
        <c:axId val="32789786"/>
        <c:axId val="26672619"/>
      </c:scatterChart>
      <c:valAx>
        <c:axId val="327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crossBetween val="midCat"/>
        <c:dispUnits/>
      </c:val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89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"/>
          <c:w val="0.88475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'H80'!$C$2:$V$2</c:f>
              <c:numCache/>
            </c:numRef>
          </c:xVal>
          <c:yVal>
            <c:numRef>
              <c:f>'H80'!$C$11:$V$11</c:f>
              <c:numCache/>
            </c:numRef>
          </c:yVal>
          <c:smooth val="0"/>
        </c:ser>
        <c:axId val="57315356"/>
        <c:axId val="46076157"/>
      </c:scatterChart>
      <c:valAx>
        <c:axId val="573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76157"/>
        <c:crosses val="autoZero"/>
        <c:crossBetween val="midCat"/>
        <c:dispUnits/>
      </c:val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1080 mm</a:t>
            </a:r>
          </a:p>
        </c:rich>
      </c:tx>
      <c:layout>
        <c:manualLayout>
          <c:xMode val="factor"/>
          <c:yMode val="factor"/>
          <c:x val="0.165"/>
          <c:y val="0.6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"/>
          <c:w val="0.9127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'H1080'!$C$2:$AI$2</c:f>
              <c:numCache/>
            </c:numRef>
          </c:xVal>
          <c:yVal>
            <c:numRef>
              <c:f>'H1080'!$C$16:$AI$16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(5)'!$C$2:$BV$2</c:f>
              <c:numCache>
                <c:ptCount val="7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>
                  <c:v>35</c:v>
                </c:pt>
                <c:pt idx="7">
                  <c:v>42</c:v>
                </c:pt>
                <c:pt idx="8">
                  <c:v>49</c:v>
                </c:pt>
                <c:pt idx="9">
                  <c:v>56</c:v>
                </c:pt>
                <c:pt idx="10">
                  <c:v>63</c:v>
                </c:pt>
                <c:pt idx="11">
                  <c:v>70</c:v>
                </c:pt>
                <c:pt idx="12">
                  <c:v>77</c:v>
                </c:pt>
                <c:pt idx="13">
                  <c:v>84</c:v>
                </c:pt>
                <c:pt idx="14">
                  <c:v>91</c:v>
                </c:pt>
                <c:pt idx="15">
                  <c:v>98</c:v>
                </c:pt>
                <c:pt idx="16">
                  <c:v>105</c:v>
                </c:pt>
                <c:pt idx="17">
                  <c:v>112</c:v>
                </c:pt>
                <c:pt idx="18">
                  <c:v>119</c:v>
                </c:pt>
                <c:pt idx="19">
                  <c:v>126</c:v>
                </c:pt>
                <c:pt idx="20">
                  <c:v>133</c:v>
                </c:pt>
                <c:pt idx="21">
                  <c:v>140</c:v>
                </c:pt>
                <c:pt idx="22">
                  <c:v>147</c:v>
                </c:pt>
                <c:pt idx="23">
                  <c:v>154</c:v>
                </c:pt>
                <c:pt idx="24">
                  <c:v>161</c:v>
                </c:pt>
              </c:numCache>
            </c:numRef>
          </c:xVal>
          <c:yVal>
            <c:numRef>
              <c:f>'mdl (5)'!$C$9:$BV$9</c:f>
              <c:numCache>
                <c:ptCount val="72"/>
                <c:pt idx="0">
                  <c:v>0</c:v>
                </c:pt>
                <c:pt idx="1">
                  <c:v>0.042</c:v>
                </c:pt>
                <c:pt idx="2">
                  <c:v>0.10484191</c:v>
                </c:pt>
                <c:pt idx="3">
                  <c:v>0.21490131</c:v>
                </c:pt>
                <c:pt idx="4">
                  <c:v>0.32495798</c:v>
                </c:pt>
                <c:pt idx="5">
                  <c:v>0.43501121</c:v>
                </c:pt>
                <c:pt idx="6">
                  <c:v>0.54207534</c:v>
                </c:pt>
                <c:pt idx="7">
                  <c:v>0.64965212</c:v>
                </c:pt>
                <c:pt idx="8">
                  <c:v>0.75805953</c:v>
                </c:pt>
                <c:pt idx="9">
                  <c:v>0.86730416</c:v>
                </c:pt>
                <c:pt idx="10">
                  <c:v>0.97716533</c:v>
                </c:pt>
                <c:pt idx="11">
                  <c:v>1.0872896</c:v>
                </c:pt>
                <c:pt idx="12">
                  <c:v>1.197417</c:v>
                </c:pt>
                <c:pt idx="13">
                  <c:v>1.3074723</c:v>
                </c:pt>
                <c:pt idx="14">
                  <c:v>1.4174397</c:v>
                </c:pt>
                <c:pt idx="15">
                  <c:v>1.5270269</c:v>
                </c:pt>
                <c:pt idx="16">
                  <c:v>1.6347001</c:v>
                </c:pt>
                <c:pt idx="17">
                  <c:v>1.7363212</c:v>
                </c:pt>
                <c:pt idx="18">
                  <c:v>1.8254543</c:v>
                </c:pt>
                <c:pt idx="19">
                  <c:v>1.8959486</c:v>
                </c:pt>
                <c:pt idx="20">
                  <c:v>1.9444805</c:v>
                </c:pt>
                <c:pt idx="21">
                  <c:v>1.9631996</c:v>
                </c:pt>
                <c:pt idx="22">
                  <c:v>1.9705129</c:v>
                </c:pt>
                <c:pt idx="23">
                  <c:v>1.9726809</c:v>
                </c:pt>
                <c:pt idx="24">
                  <c:v>1.9739208</c:v>
                </c:pt>
              </c:numCache>
            </c:numRef>
          </c:yVal>
          <c:smooth val="0"/>
        </c:ser>
        <c:axId val="38726980"/>
        <c:axId val="12998501"/>
      </c:scatterChart>
      <c:valAx>
        <c:axId val="3872698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crossBetween val="midCat"/>
        <c:dispUnits/>
        <c:majorUnit val="50"/>
      </c:valAx>
      <c:valAx>
        <c:axId val="129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269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"/>
          <c:w val="0.9167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'H1080'!$C$14:$AI$14</c:f>
              <c:numCache/>
            </c:numRef>
          </c:xVal>
          <c:yVal>
            <c:numRef>
              <c:f>'H1080'!$C$15:$AI$15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(5)'!$C$11:$BV$11</c:f>
              <c:numCache>
                <c:ptCount val="72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10.5</c:v>
                </c:pt>
                <c:pt idx="4">
                  <c:v>17.5</c:v>
                </c:pt>
                <c:pt idx="5">
                  <c:v>24.5</c:v>
                </c:pt>
                <c:pt idx="6">
                  <c:v>31.5</c:v>
                </c:pt>
                <c:pt idx="7">
                  <c:v>38.5</c:v>
                </c:pt>
                <c:pt idx="8">
                  <c:v>45.5</c:v>
                </c:pt>
                <c:pt idx="9">
                  <c:v>52.5</c:v>
                </c:pt>
                <c:pt idx="10">
                  <c:v>59.5</c:v>
                </c:pt>
                <c:pt idx="11">
                  <c:v>66.5</c:v>
                </c:pt>
                <c:pt idx="12">
                  <c:v>73.5</c:v>
                </c:pt>
                <c:pt idx="13">
                  <c:v>80.5</c:v>
                </c:pt>
                <c:pt idx="14">
                  <c:v>87.5</c:v>
                </c:pt>
                <c:pt idx="15">
                  <c:v>94.5</c:v>
                </c:pt>
                <c:pt idx="16">
                  <c:v>101.5</c:v>
                </c:pt>
                <c:pt idx="17">
                  <c:v>108.5</c:v>
                </c:pt>
                <c:pt idx="18">
                  <c:v>115.5</c:v>
                </c:pt>
                <c:pt idx="19">
                  <c:v>122.5</c:v>
                </c:pt>
                <c:pt idx="20">
                  <c:v>129.5</c:v>
                </c:pt>
                <c:pt idx="21">
                  <c:v>136.5</c:v>
                </c:pt>
                <c:pt idx="22">
                  <c:v>143.5</c:v>
                </c:pt>
                <c:pt idx="23">
                  <c:v>150.5</c:v>
                </c:pt>
                <c:pt idx="24">
                  <c:v>157.5</c:v>
                </c:pt>
              </c:numCache>
            </c:numRef>
          </c:xVal>
          <c:yVal>
            <c:numRef>
              <c:f>'mdl (5)'!$C$12:$BV$12</c:f>
              <c:numCache>
                <c:ptCount val="72"/>
                <c:pt idx="2">
                  <c:v>1.57104775</c:v>
                </c:pt>
                <c:pt idx="3">
                  <c:v>1.5722771428571432</c:v>
                </c:pt>
                <c:pt idx="4">
                  <c:v>1.5722381428571426</c:v>
                </c:pt>
                <c:pt idx="5">
                  <c:v>1.5721889999999998</c:v>
                </c:pt>
                <c:pt idx="6">
                  <c:v>1.5294875714285718</c:v>
                </c:pt>
                <c:pt idx="7">
                  <c:v>1.5368111428571434</c:v>
                </c:pt>
                <c:pt idx="8">
                  <c:v>1.5486772857142854</c:v>
                </c:pt>
                <c:pt idx="9">
                  <c:v>1.5606375714285707</c:v>
                </c:pt>
                <c:pt idx="10">
                  <c:v>1.5694452857142864</c:v>
                </c:pt>
                <c:pt idx="11">
                  <c:v>1.5732038571428575</c:v>
                </c:pt>
                <c:pt idx="12">
                  <c:v>1.5732485714285698</c:v>
                </c:pt>
                <c:pt idx="13">
                  <c:v>1.572218571428571</c:v>
                </c:pt>
                <c:pt idx="14">
                  <c:v>1.5709628571428595</c:v>
                </c:pt>
                <c:pt idx="15">
                  <c:v>1.5655314285714286</c:v>
                </c:pt>
                <c:pt idx="16">
                  <c:v>1.5381885714285717</c:v>
                </c:pt>
                <c:pt idx="17">
                  <c:v>1.451729999999997</c:v>
                </c:pt>
                <c:pt idx="18">
                  <c:v>1.2733300000000027</c:v>
                </c:pt>
                <c:pt idx="19">
                  <c:v>1.0070614285714288</c:v>
                </c:pt>
                <c:pt idx="20">
                  <c:v>0.6933128571428566</c:v>
                </c:pt>
                <c:pt idx="21">
                  <c:v>0.26741571428571415</c:v>
                </c:pt>
                <c:pt idx="22">
                  <c:v>0.10447571428571223</c:v>
                </c:pt>
                <c:pt idx="23">
                  <c:v>0.030971428571430995</c:v>
                </c:pt>
                <c:pt idx="24">
                  <c:v>0.017712857142854994</c:v>
                </c:pt>
              </c:numCache>
            </c:numRef>
          </c:yVal>
          <c:smooth val="0"/>
        </c:ser>
        <c:axId val="49877646"/>
        <c:axId val="46245631"/>
      </c:scatterChart>
      <c:valAx>
        <c:axId val="4987764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45631"/>
        <c:crosses val="autoZero"/>
        <c:crossBetween val="midCat"/>
        <c:dispUnits/>
        <c:majorUnit val="50"/>
      </c:valAx>
      <c:valAx>
        <c:axId val="462456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475"/>
          <c:y val="0.045"/>
          <c:w val="0.466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'H1080'!$C$2:$AI$2</c:f>
              <c:numCache/>
            </c:numRef>
          </c:xVal>
          <c:yVal>
            <c:numRef>
              <c:f>'H1080'!$C$13:$AI$13</c:f>
              <c:numCache/>
            </c:numRef>
          </c:yVal>
          <c:smooth val="0"/>
        </c:ser>
        <c:axId val="13557496"/>
        <c:axId val="54908601"/>
      </c:scatterChart>
      <c:valAx>
        <c:axId val="1355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crossBetween val="midCat"/>
        <c:dispUnits/>
      </c:valAx>
      <c:valAx>
        <c:axId val="5490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80 mm</a:t>
            </a:r>
          </a:p>
        </c:rich>
      </c:tx>
      <c:layout>
        <c:manualLayout>
          <c:xMode val="factor"/>
          <c:yMode val="factor"/>
          <c:x val="0.2165"/>
          <c:y val="0.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"/>
          <c:w val="0.8732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v>H80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'H80'!$C$2:$V$2</c:f>
              <c:numCache/>
            </c:numRef>
          </c:xVal>
          <c:yVal>
            <c:numRef>
              <c:f>'H80'!$C$16:$V$16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</c:numCache>
            </c:numRef>
          </c:xVal>
          <c:yVal>
            <c:numRef>
              <c:f>'mdl (0)'!$C$9:$BV$9</c:f>
              <c:numCache>
                <c:ptCount val="72"/>
                <c:pt idx="0">
                  <c:v>0</c:v>
                </c:pt>
                <c:pt idx="1">
                  <c:v>0.0287</c:v>
                </c:pt>
                <c:pt idx="2">
                  <c:v>0.060189055</c:v>
                </c:pt>
                <c:pt idx="3">
                  <c:v>0.12311659</c:v>
                </c:pt>
                <c:pt idx="4">
                  <c:v>0.18600362</c:v>
                </c:pt>
                <c:pt idx="5">
                  <c:v>0.24875016</c:v>
                </c:pt>
                <c:pt idx="6">
                  <c:v>0.31060685</c:v>
                </c:pt>
                <c:pt idx="7">
                  <c:v>0.36964767</c:v>
                </c:pt>
                <c:pt idx="8">
                  <c:v>0.42285482</c:v>
                </c:pt>
                <c:pt idx="9">
                  <c:v>0.46754212</c:v>
                </c:pt>
                <c:pt idx="10">
                  <c:v>0.50227505</c:v>
                </c:pt>
                <c:pt idx="11">
                  <c:v>0.52711928</c:v>
                </c:pt>
                <c:pt idx="12">
                  <c:v>0.54338696</c:v>
                </c:pt>
                <c:pt idx="13">
                  <c:v>0.55302485</c:v>
                </c:pt>
                <c:pt idx="14">
                  <c:v>0.55728109</c:v>
                </c:pt>
                <c:pt idx="15">
                  <c:v>0.55874548</c:v>
                </c:pt>
                <c:pt idx="16">
                  <c:v>0.55934368</c:v>
                </c:pt>
                <c:pt idx="17">
                  <c:v>0.55953193</c:v>
                </c:pt>
                <c:pt idx="18">
                  <c:v>0.55960846</c:v>
                </c:pt>
                <c:pt idx="19">
                  <c:v>0.55966229</c:v>
                </c:pt>
                <c:pt idx="20">
                  <c:v>0.55969435</c:v>
                </c:pt>
                <c:pt idx="21">
                  <c:v>0.55971556</c:v>
                </c:pt>
                <c:pt idx="22">
                  <c:v>0.5597261</c:v>
                </c:pt>
                <c:pt idx="23">
                  <c:v>0.55973214</c:v>
                </c:pt>
                <c:pt idx="24">
                  <c:v>0.55973393</c:v>
                </c:pt>
                <c:pt idx="25">
                  <c:v>0.55973506</c:v>
                </c:pt>
                <c:pt idx="26">
                  <c:v>0.55973582</c:v>
                </c:pt>
                <c:pt idx="27">
                  <c:v>0.55973611</c:v>
                </c:pt>
                <c:pt idx="28">
                  <c:v>0.55973617</c:v>
                </c:pt>
                <c:pt idx="29">
                  <c:v>0.55973537</c:v>
                </c:pt>
                <c:pt idx="30">
                  <c:v>0.55966799</c:v>
                </c:pt>
                <c:pt idx="31">
                  <c:v>0.55968862</c:v>
                </c:pt>
              </c:numCache>
            </c:numRef>
          </c:yVal>
          <c:smooth val="0"/>
        </c:ser>
        <c:axId val="12032230"/>
        <c:axId val="41181207"/>
      </c:scatterChart>
      <c:valAx>
        <c:axId val="120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crossBetween val="midCat"/>
        <c:dispUnits/>
      </c:valAx>
      <c:valAx>
        <c:axId val="41181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9155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'H80'!$C$14:$V$14</c:f>
              <c:numCache/>
            </c:numRef>
          </c:xVal>
          <c:yVal>
            <c:numRef>
              <c:f>'H80'!$C$15:$V$15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26</c:v>
                </c:pt>
                <c:pt idx="9">
                  <c:v>30</c:v>
                </c:pt>
                <c:pt idx="10">
                  <c:v>34</c:v>
                </c:pt>
                <c:pt idx="11">
                  <c:v>38</c:v>
                </c:pt>
                <c:pt idx="12">
                  <c:v>42</c:v>
                </c:pt>
                <c:pt idx="13">
                  <c:v>46</c:v>
                </c:pt>
                <c:pt idx="14">
                  <c:v>50</c:v>
                </c:pt>
                <c:pt idx="15">
                  <c:v>54</c:v>
                </c:pt>
                <c:pt idx="16">
                  <c:v>58</c:v>
                </c:pt>
                <c:pt idx="17">
                  <c:v>62</c:v>
                </c:pt>
                <c:pt idx="18">
                  <c:v>66</c:v>
                </c:pt>
                <c:pt idx="19">
                  <c:v>70</c:v>
                </c:pt>
                <c:pt idx="20">
                  <c:v>74</c:v>
                </c:pt>
                <c:pt idx="21">
                  <c:v>78</c:v>
                </c:pt>
                <c:pt idx="22">
                  <c:v>82</c:v>
                </c:pt>
                <c:pt idx="23">
                  <c:v>86</c:v>
                </c:pt>
                <c:pt idx="24">
                  <c:v>90</c:v>
                </c:pt>
              </c:numCache>
            </c:numRef>
          </c:xVal>
          <c:yVal>
            <c:numRef>
              <c:f>'mdl (0)'!$C$12:$BV$12</c:f>
              <c:numCache>
                <c:ptCount val="72"/>
                <c:pt idx="2">
                  <c:v>1.57445275</c:v>
                </c:pt>
                <c:pt idx="3">
                  <c:v>1.5731883750000002</c:v>
                </c:pt>
                <c:pt idx="4">
                  <c:v>1.5721757500000002</c:v>
                </c:pt>
                <c:pt idx="5">
                  <c:v>1.5686634999999998</c:v>
                </c:pt>
                <c:pt idx="6">
                  <c:v>1.5464172499999997</c:v>
                </c:pt>
                <c:pt idx="7">
                  <c:v>1.4760204999999997</c:v>
                </c:pt>
                <c:pt idx="8">
                  <c:v>1.3301787500000009</c:v>
                </c:pt>
                <c:pt idx="9">
                  <c:v>1.1171824999999997</c:v>
                </c:pt>
                <c:pt idx="10">
                  <c:v>0.8683232499999984</c:v>
                </c:pt>
                <c:pt idx="11">
                  <c:v>0.6211057500000006</c:v>
                </c:pt>
                <c:pt idx="12">
                  <c:v>0.40669200000000016</c:v>
                </c:pt>
                <c:pt idx="13">
                  <c:v>0.24094725000000095</c:v>
                </c:pt>
                <c:pt idx="14">
                  <c:v>0.10640600000000056</c:v>
                </c:pt>
                <c:pt idx="15">
                  <c:v>0.03660974999999955</c:v>
                </c:pt>
                <c:pt idx="16">
                  <c:v>0.01495499999999983</c:v>
                </c:pt>
                <c:pt idx="17">
                  <c:v>0.004706250000000023</c:v>
                </c:pt>
                <c:pt idx="18">
                  <c:v>0.0019132499999990893</c:v>
                </c:pt>
                <c:pt idx="19">
                  <c:v>0.0013457500000008116</c:v>
                </c:pt>
                <c:pt idx="20">
                  <c:v>0.0008015000000000105</c:v>
                </c:pt>
                <c:pt idx="21">
                  <c:v>0.0005302499999998433</c:v>
                </c:pt>
                <c:pt idx="22">
                  <c:v>0.0002635000000000831</c:v>
                </c:pt>
                <c:pt idx="23">
                  <c:v>0.00015100000000101144</c:v>
                </c:pt>
                <c:pt idx="24">
                  <c:v>4.4750000000037815E-05</c:v>
                </c:pt>
              </c:numCache>
            </c:numRef>
          </c:yVal>
          <c:smooth val="0"/>
        </c:ser>
        <c:axId val="35086544"/>
        <c:axId val="47343441"/>
      </c:scatterChart>
      <c:valAx>
        <c:axId val="350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crossBetween val="midCat"/>
        <c:dispUnits/>
      </c:valAx>
      <c:valAx>
        <c:axId val="473434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865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075"/>
          <c:y val="0.152"/>
          <c:w val="0.295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920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'H80'!$C$2:$V$2</c:f>
              <c:numCache/>
            </c:numRef>
          </c:xVal>
          <c:yVal>
            <c:numRef>
              <c:f>'H80'!$C$13:$V$13</c:f>
              <c:numCache/>
            </c:numRef>
          </c:yVal>
          <c:smooth val="0"/>
        </c:ser>
        <c:axId val="23437786"/>
        <c:axId val="9613483"/>
      </c:scatterChart>
      <c:valAx>
        <c:axId val="234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crossBetween val="midCat"/>
        <c:dispUnits/>
      </c:val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'mdl(1)'!$C$9:$BV$9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9412484"/>
        <c:axId val="40494629"/>
      </c:scatterChart>
      <c:valAx>
        <c:axId val="1941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94629"/>
        <c:crosses val="autoZero"/>
        <c:crossBetween val="midCat"/>
        <c:dispUnits/>
      </c:valAx>
      <c:valAx>
        <c:axId val="4049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'mdl(1)'!$C$12:$BV$12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28907342"/>
        <c:axId val="58839487"/>
      </c:scatterChart>
      <c:val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crossBetween val="midCat"/>
        <c:dispUnits/>
      </c:valAx>
      <c:valAx>
        <c:axId val="588394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371475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146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16</xdr:row>
      <xdr:rowOff>114300</xdr:rowOff>
    </xdr:from>
    <xdr:to>
      <xdr:col>14</xdr:col>
      <xdr:colOff>219075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38775" y="2571750"/>
        <a:ext cx="27146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D10" sqref="D10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4</v>
      </c>
      <c r="F2" s="43">
        <f aca="true" t="shared" si="0" ref="F2:AA2">E2+$C$5</f>
        <v>8</v>
      </c>
      <c r="G2" s="43">
        <f t="shared" si="0"/>
        <v>12</v>
      </c>
      <c r="H2" s="43">
        <f t="shared" si="0"/>
        <v>16</v>
      </c>
      <c r="I2" s="43">
        <f t="shared" si="0"/>
        <v>20</v>
      </c>
      <c r="J2" s="43">
        <f t="shared" si="0"/>
        <v>24</v>
      </c>
      <c r="K2" s="43">
        <f t="shared" si="0"/>
        <v>28</v>
      </c>
      <c r="L2" s="43">
        <f t="shared" si="0"/>
        <v>32</v>
      </c>
      <c r="M2" s="43">
        <f t="shared" si="0"/>
        <v>36</v>
      </c>
      <c r="N2" s="43">
        <f t="shared" si="0"/>
        <v>40</v>
      </c>
      <c r="O2" s="43">
        <f t="shared" si="0"/>
        <v>44</v>
      </c>
      <c r="P2" s="43">
        <f t="shared" si="0"/>
        <v>48</v>
      </c>
      <c r="Q2" s="43">
        <f t="shared" si="0"/>
        <v>52</v>
      </c>
      <c r="R2" s="43">
        <f t="shared" si="0"/>
        <v>56</v>
      </c>
      <c r="S2" s="43">
        <f t="shared" si="0"/>
        <v>60</v>
      </c>
      <c r="T2" s="43">
        <f t="shared" si="0"/>
        <v>64</v>
      </c>
      <c r="U2" s="43">
        <f t="shared" si="0"/>
        <v>68</v>
      </c>
      <c r="V2" s="43">
        <f t="shared" si="0"/>
        <v>72</v>
      </c>
      <c r="W2" s="43">
        <f t="shared" si="0"/>
        <v>76</v>
      </c>
      <c r="X2" s="43">
        <f t="shared" si="0"/>
        <v>80</v>
      </c>
      <c r="Y2" s="43">
        <f t="shared" si="0"/>
        <v>84</v>
      </c>
      <c r="Z2" s="43">
        <f t="shared" si="0"/>
        <v>88</v>
      </c>
      <c r="AA2" s="43">
        <f t="shared" si="0"/>
        <v>92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0.08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4</v>
      </c>
      <c r="D5" s="1" t="s">
        <v>34</v>
      </c>
      <c r="E5" s="19" t="s">
        <v>8</v>
      </c>
      <c r="F5" s="20"/>
      <c r="G5" s="53">
        <f>MAX(D12:F12)</f>
        <v>1.57445275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0.0287</v>
      </c>
      <c r="E9" s="50">
        <v>0.060189055</v>
      </c>
      <c r="F9" s="50">
        <v>0.12311659</v>
      </c>
      <c r="G9" s="50">
        <v>0.18600362</v>
      </c>
      <c r="H9" s="50">
        <v>0.24875016</v>
      </c>
      <c r="I9" s="50">
        <v>0.31060685</v>
      </c>
      <c r="J9" s="50">
        <v>0.36964767</v>
      </c>
      <c r="K9" s="50">
        <v>0.42285482</v>
      </c>
      <c r="L9" s="50">
        <v>0.46754212</v>
      </c>
      <c r="M9" s="50">
        <v>0.50227505</v>
      </c>
      <c r="N9" s="50">
        <v>0.52711928</v>
      </c>
      <c r="O9" s="50">
        <v>0.54338696</v>
      </c>
      <c r="P9" s="50">
        <v>0.55302485</v>
      </c>
      <c r="Q9" s="50">
        <v>0.55728109</v>
      </c>
      <c r="R9" s="50">
        <v>0.55874548</v>
      </c>
      <c r="S9" s="50">
        <v>0.55934368</v>
      </c>
      <c r="T9" s="50">
        <v>0.55953193</v>
      </c>
      <c r="U9" s="50">
        <v>0.55960846</v>
      </c>
      <c r="V9" s="50">
        <v>0.55966229</v>
      </c>
      <c r="W9" s="51">
        <v>0.55969435</v>
      </c>
      <c r="X9" s="52">
        <v>0.55971556</v>
      </c>
      <c r="Y9" s="52">
        <v>0.5597261</v>
      </c>
      <c r="Z9" s="52">
        <v>0.55973214</v>
      </c>
      <c r="AA9" s="52">
        <v>0.55973393</v>
      </c>
      <c r="AB9" s="52">
        <v>0.55973506</v>
      </c>
      <c r="AC9" s="52">
        <v>0.55973582</v>
      </c>
      <c r="AD9" s="52">
        <v>0.55973611</v>
      </c>
      <c r="AE9" s="52">
        <v>0.55973617</v>
      </c>
      <c r="AF9" s="52">
        <v>0.55973537</v>
      </c>
      <c r="AG9" s="52">
        <v>0.55966799</v>
      </c>
      <c r="AH9" s="52">
        <v>0.55968862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0.00035875</v>
      </c>
      <c r="E10" s="37">
        <f t="shared" si="1"/>
        <v>0.0007523631874999999</v>
      </c>
      <c r="F10" s="37">
        <f t="shared" si="1"/>
        <v>0.0015389573749999999</v>
      </c>
      <c r="G10" s="37">
        <f t="shared" si="1"/>
        <v>0.0023250452500000003</v>
      </c>
      <c r="H10" s="37">
        <f t="shared" si="1"/>
        <v>0.003109377</v>
      </c>
      <c r="I10" s="37">
        <f t="shared" si="1"/>
        <v>0.003882585625</v>
      </c>
      <c r="J10" s="37">
        <f t="shared" si="1"/>
        <v>0.0046205958749999995</v>
      </c>
      <c r="K10" s="37">
        <f t="shared" si="1"/>
        <v>0.00528568525</v>
      </c>
      <c r="L10" s="37">
        <f t="shared" si="1"/>
        <v>0.0058442765</v>
      </c>
      <c r="M10" s="37">
        <f t="shared" si="1"/>
        <v>0.006278438124999999</v>
      </c>
      <c r="N10" s="37">
        <f t="shared" si="1"/>
        <v>0.006588990999999999</v>
      </c>
      <c r="O10" s="37">
        <f t="shared" si="1"/>
        <v>0.006792337</v>
      </c>
      <c r="P10" s="37">
        <f t="shared" si="1"/>
        <v>0.006912810625</v>
      </c>
      <c r="Q10" s="37">
        <f t="shared" si="1"/>
        <v>0.006966013625000001</v>
      </c>
      <c r="R10" s="37">
        <f t="shared" si="1"/>
        <v>0.0069843184999999995</v>
      </c>
      <c r="S10" s="37">
        <f t="shared" si="1"/>
        <v>0.006991796</v>
      </c>
      <c r="T10" s="37">
        <f t="shared" si="1"/>
        <v>0.006994149125</v>
      </c>
      <c r="U10" s="37">
        <f t="shared" si="1"/>
        <v>0.006995105749999999</v>
      </c>
      <c r="V10" s="37">
        <f t="shared" si="1"/>
        <v>0.006995778625</v>
      </c>
      <c r="W10" s="37">
        <f t="shared" si="1"/>
        <v>0.006996179375</v>
      </c>
      <c r="X10" s="37">
        <f t="shared" si="1"/>
        <v>0.0069964445</v>
      </c>
      <c r="Y10" s="37">
        <f t="shared" si="1"/>
        <v>0.00699657625</v>
      </c>
      <c r="Z10" s="37">
        <f t="shared" si="1"/>
        <v>0.006996651750000001</v>
      </c>
      <c r="AA10" s="37">
        <f t="shared" si="1"/>
        <v>0.006996674125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AA11">(D2+C2)/2</f>
        <v>1</v>
      </c>
      <c r="E11" s="34">
        <f t="shared" si="2"/>
        <v>3</v>
      </c>
      <c r="F11" s="34">
        <f t="shared" si="2"/>
        <v>6</v>
      </c>
      <c r="G11" s="34">
        <f t="shared" si="2"/>
        <v>10</v>
      </c>
      <c r="H11" s="34">
        <f t="shared" si="2"/>
        <v>14</v>
      </c>
      <c r="I11" s="34">
        <f t="shared" si="2"/>
        <v>18</v>
      </c>
      <c r="J11" s="34">
        <f t="shared" si="2"/>
        <v>22</v>
      </c>
      <c r="K11" s="34">
        <f t="shared" si="2"/>
        <v>26</v>
      </c>
      <c r="L11" s="34">
        <f t="shared" si="2"/>
        <v>30</v>
      </c>
      <c r="M11" s="34">
        <f t="shared" si="2"/>
        <v>34</v>
      </c>
      <c r="N11" s="34">
        <f t="shared" si="2"/>
        <v>38</v>
      </c>
      <c r="O11" s="34">
        <f t="shared" si="2"/>
        <v>42</v>
      </c>
      <c r="P11" s="34">
        <f t="shared" si="2"/>
        <v>46</v>
      </c>
      <c r="Q11" s="34">
        <f t="shared" si="2"/>
        <v>50</v>
      </c>
      <c r="R11" s="34">
        <f t="shared" si="2"/>
        <v>54</v>
      </c>
      <c r="S11" s="34">
        <f t="shared" si="2"/>
        <v>58</v>
      </c>
      <c r="T11" s="34">
        <f t="shared" si="2"/>
        <v>62</v>
      </c>
      <c r="U11" s="34">
        <f t="shared" si="2"/>
        <v>66</v>
      </c>
      <c r="V11" s="34">
        <f t="shared" si="2"/>
        <v>70</v>
      </c>
      <c r="W11" s="34">
        <f t="shared" si="2"/>
        <v>74</v>
      </c>
      <c r="X11" s="34">
        <f t="shared" si="2"/>
        <v>78</v>
      </c>
      <c r="Y11" s="34">
        <f t="shared" si="2"/>
        <v>82</v>
      </c>
      <c r="Z11" s="34">
        <f t="shared" si="2"/>
        <v>86</v>
      </c>
      <c r="AA11" s="34">
        <f t="shared" si="2"/>
        <v>90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AA12">(E9-D9)/(E2-D2)*100</f>
        <v>1.57445275</v>
      </c>
      <c r="F12" s="34">
        <f t="shared" si="3"/>
        <v>1.5731883750000002</v>
      </c>
      <c r="G12" s="34">
        <f t="shared" si="3"/>
        <v>1.5721757500000002</v>
      </c>
      <c r="H12" s="34">
        <f t="shared" si="3"/>
        <v>1.5686634999999998</v>
      </c>
      <c r="I12" s="34">
        <f t="shared" si="3"/>
        <v>1.5464172499999997</v>
      </c>
      <c r="J12" s="34">
        <f t="shared" si="3"/>
        <v>1.4760204999999997</v>
      </c>
      <c r="K12" s="34">
        <f t="shared" si="3"/>
        <v>1.3301787500000009</v>
      </c>
      <c r="L12" s="34">
        <f t="shared" si="3"/>
        <v>1.1171824999999997</v>
      </c>
      <c r="M12" s="34">
        <f t="shared" si="3"/>
        <v>0.8683232499999984</v>
      </c>
      <c r="N12" s="34">
        <f t="shared" si="3"/>
        <v>0.6211057500000006</v>
      </c>
      <c r="O12" s="34">
        <f t="shared" si="3"/>
        <v>0.40669200000000016</v>
      </c>
      <c r="P12" s="34">
        <f t="shared" si="3"/>
        <v>0.24094725000000095</v>
      </c>
      <c r="Q12" s="34">
        <f t="shared" si="3"/>
        <v>0.10640600000000056</v>
      </c>
      <c r="R12" s="34">
        <f t="shared" si="3"/>
        <v>0.03660974999999955</v>
      </c>
      <c r="S12" s="34">
        <f t="shared" si="3"/>
        <v>0.01495499999999983</v>
      </c>
      <c r="T12" s="34">
        <f t="shared" si="3"/>
        <v>0.004706250000000023</v>
      </c>
      <c r="U12" s="34">
        <f t="shared" si="3"/>
        <v>0.0019132499999990893</v>
      </c>
      <c r="V12" s="34">
        <f t="shared" si="3"/>
        <v>0.0013457500000008116</v>
      </c>
      <c r="W12" s="34">
        <f t="shared" si="3"/>
        <v>0.0008015000000000105</v>
      </c>
      <c r="X12" s="34">
        <f t="shared" si="3"/>
        <v>0.0005302499999998433</v>
      </c>
      <c r="Y12" s="34">
        <f t="shared" si="3"/>
        <v>0.0002635000000000831</v>
      </c>
      <c r="Z12" s="34">
        <f t="shared" si="3"/>
        <v>0.00015100000000101144</v>
      </c>
      <c r="AA12" s="34">
        <f t="shared" si="3"/>
        <v>4.4750000000037815E-05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35"/>
  <sheetViews>
    <sheetView showGridLines="0" zoomScale="70" zoomScaleNormal="70" workbookViewId="0" topLeftCell="A1">
      <selection activeCell="K35" sqref="K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1" ht="12.75">
      <c r="A2" s="1"/>
      <c r="B2" s="2" t="s">
        <v>0</v>
      </c>
      <c r="C2" s="3">
        <v>6</v>
      </c>
      <c r="D2" s="4">
        <v>13</v>
      </c>
      <c r="E2" s="4">
        <v>17</v>
      </c>
      <c r="F2" s="4">
        <v>21.5</v>
      </c>
      <c r="G2" s="4">
        <v>26.5</v>
      </c>
      <c r="H2" s="4">
        <v>32</v>
      </c>
      <c r="I2" s="4">
        <v>37</v>
      </c>
      <c r="J2" s="4">
        <v>44</v>
      </c>
      <c r="K2" s="4">
        <v>49</v>
      </c>
      <c r="L2" s="4">
        <v>56</v>
      </c>
      <c r="M2" s="4">
        <v>67</v>
      </c>
      <c r="N2" s="4">
        <v>74</v>
      </c>
      <c r="O2" s="4">
        <v>84</v>
      </c>
      <c r="P2" s="4">
        <v>94</v>
      </c>
      <c r="Q2" s="4">
        <v>103</v>
      </c>
      <c r="R2" s="4">
        <v>113</v>
      </c>
      <c r="S2" s="4">
        <v>120</v>
      </c>
      <c r="T2" s="4">
        <v>129</v>
      </c>
      <c r="U2" s="4">
        <v>137</v>
      </c>
      <c r="V2" s="4">
        <v>147</v>
      </c>
      <c r="W2" s="4">
        <v>154</v>
      </c>
      <c r="X2" s="4">
        <v>162</v>
      </c>
      <c r="Y2" s="4">
        <v>172</v>
      </c>
      <c r="Z2" s="4">
        <v>184</v>
      </c>
      <c r="AA2" s="4">
        <v>193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1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</row>
    <row r="4" spans="1:41" ht="12.75">
      <c r="A4" s="1"/>
      <c r="B4" s="2" t="s">
        <v>2</v>
      </c>
      <c r="C4" s="3">
        <v>42.59</v>
      </c>
      <c r="D4" s="4">
        <v>42.78</v>
      </c>
      <c r="E4" s="4">
        <v>43.05</v>
      </c>
      <c r="F4" s="4">
        <v>43.35</v>
      </c>
      <c r="G4" s="4">
        <v>43.75</v>
      </c>
      <c r="H4" s="4">
        <v>44.25</v>
      </c>
      <c r="I4" s="4">
        <v>44.75</v>
      </c>
      <c r="J4" s="4">
        <v>45.32</v>
      </c>
      <c r="K4" s="4">
        <v>45.72</v>
      </c>
      <c r="L4" s="4">
        <v>46.32</v>
      </c>
      <c r="M4" s="4">
        <v>47.19</v>
      </c>
      <c r="N4" s="4">
        <v>47.74</v>
      </c>
      <c r="O4" s="4">
        <v>48.38</v>
      </c>
      <c r="P4" s="4">
        <v>49.21</v>
      </c>
      <c r="Q4" s="4">
        <v>49.77</v>
      </c>
      <c r="R4" s="4">
        <v>50.43</v>
      </c>
      <c r="S4" s="4">
        <v>50.79</v>
      </c>
      <c r="T4" s="4">
        <v>51.28</v>
      </c>
      <c r="U4" s="4">
        <v>51.72</v>
      </c>
      <c r="V4" s="4">
        <v>52.52</v>
      </c>
      <c r="W4" s="4">
        <v>53.04</v>
      </c>
      <c r="X4" s="4">
        <v>53.46</v>
      </c>
      <c r="Y4" s="4">
        <v>53.92</v>
      </c>
      <c r="Z4" s="4">
        <v>54.23</v>
      </c>
      <c r="AA4" s="4">
        <v>54.34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</row>
    <row r="5" spans="1:41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4.25">
      <c r="A6" s="1"/>
      <c r="B6" s="6" t="s">
        <v>3</v>
      </c>
      <c r="C6" s="7">
        <v>0.79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4.25">
      <c r="A7" s="1"/>
      <c r="B7" s="6" t="s">
        <v>22</v>
      </c>
      <c r="C7" s="18">
        <f>0.0932*0.0932*PI()/4</f>
        <v>0.006822156942829452</v>
      </c>
      <c r="D7" s="1"/>
      <c r="E7" s="19" t="s">
        <v>8</v>
      </c>
      <c r="F7" s="20"/>
      <c r="G7" s="39">
        <f>AVERAGE(F15:G15)/100</f>
        <v>0.011605992773833571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1"/>
      <c r="B11" s="28" t="s">
        <v>15</v>
      </c>
      <c r="C11" s="29">
        <f aca="true" t="shared" si="0" ref="C11:R11">C4+C3</f>
        <v>42.59</v>
      </c>
      <c r="D11" s="30">
        <f t="shared" si="0"/>
        <v>42.78</v>
      </c>
      <c r="E11" s="30">
        <f t="shared" si="0"/>
        <v>43.05</v>
      </c>
      <c r="F11" s="30">
        <f t="shared" si="0"/>
        <v>43.35</v>
      </c>
      <c r="G11" s="30">
        <f t="shared" si="0"/>
        <v>43.75</v>
      </c>
      <c r="H11" s="30">
        <f t="shared" si="0"/>
        <v>44.25</v>
      </c>
      <c r="I11" s="30">
        <f t="shared" si="0"/>
        <v>44.75</v>
      </c>
      <c r="J11" s="30">
        <f t="shared" si="0"/>
        <v>45.32</v>
      </c>
      <c r="K11" s="30">
        <f t="shared" si="0"/>
        <v>45.72</v>
      </c>
      <c r="L11" s="30">
        <f t="shared" si="0"/>
        <v>46.32</v>
      </c>
      <c r="M11" s="30">
        <f t="shared" si="0"/>
        <v>47.19</v>
      </c>
      <c r="N11" s="30">
        <f t="shared" si="0"/>
        <v>47.74</v>
      </c>
      <c r="O11" s="30">
        <f t="shared" si="0"/>
        <v>48.38</v>
      </c>
      <c r="P11" s="30">
        <f t="shared" si="0"/>
        <v>49.21</v>
      </c>
      <c r="Q11" s="30">
        <f t="shared" si="0"/>
        <v>49.77</v>
      </c>
      <c r="R11" s="30">
        <f t="shared" si="0"/>
        <v>50.43</v>
      </c>
      <c r="S11" s="30">
        <f aca="true" t="shared" si="1" ref="S11:AA11">S4+S3</f>
        <v>50.79</v>
      </c>
      <c r="T11" s="30">
        <f t="shared" si="1"/>
        <v>51.28</v>
      </c>
      <c r="U11" s="30">
        <f t="shared" si="1"/>
        <v>51.72</v>
      </c>
      <c r="V11" s="30">
        <f t="shared" si="1"/>
        <v>52.52</v>
      </c>
      <c r="W11" s="30">
        <f t="shared" si="1"/>
        <v>53.04</v>
      </c>
      <c r="X11" s="30">
        <f t="shared" si="1"/>
        <v>53.46</v>
      </c>
      <c r="Y11" s="30">
        <f t="shared" si="1"/>
        <v>53.92</v>
      </c>
      <c r="Z11" s="30">
        <f t="shared" si="1"/>
        <v>54.23</v>
      </c>
      <c r="AA11" s="30">
        <f t="shared" si="1"/>
        <v>54.34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</row>
    <row r="12" spans="1:41" ht="12.75">
      <c r="A12" s="1"/>
      <c r="B12" s="32" t="s">
        <v>16</v>
      </c>
      <c r="C12" s="33">
        <f aca="true" t="shared" si="2" ref="C12:R12">C4-$C$4-$F$6*C2</f>
        <v>0.03506742508262094</v>
      </c>
      <c r="D12" s="34">
        <f t="shared" si="2"/>
        <v>0.26597942101234306</v>
      </c>
      <c r="E12" s="34">
        <f t="shared" si="2"/>
        <v>0.559357704400753</v>
      </c>
      <c r="F12" s="34">
        <f t="shared" si="2"/>
        <v>0.8856582732127231</v>
      </c>
      <c r="G12" s="34">
        <f t="shared" si="2"/>
        <v>1.314881127448239</v>
      </c>
      <c r="H12" s="34">
        <f t="shared" si="2"/>
        <v>1.8470262671073083</v>
      </c>
      <c r="I12" s="34">
        <f t="shared" si="2"/>
        <v>2.3762491213428256</v>
      </c>
      <c r="J12" s="34">
        <f t="shared" si="2"/>
        <v>2.9871611172725503</v>
      </c>
      <c r="K12" s="34">
        <f t="shared" si="2"/>
        <v>3.4163839715080666</v>
      </c>
      <c r="L12" s="34">
        <f t="shared" si="2"/>
        <v>4.057295967437792</v>
      </c>
      <c r="M12" s="34">
        <f t="shared" si="2"/>
        <v>4.991586246755928</v>
      </c>
      <c r="N12" s="34">
        <f t="shared" si="2"/>
        <v>5.582498242685657</v>
      </c>
      <c r="O12" s="34">
        <f t="shared" si="2"/>
        <v>6.280943951156692</v>
      </c>
      <c r="P12" s="34">
        <f t="shared" si="2"/>
        <v>7.169389659627726</v>
      </c>
      <c r="Q12" s="34">
        <f t="shared" si="2"/>
        <v>7.781990797251659</v>
      </c>
      <c r="R12" s="34">
        <f t="shared" si="2"/>
        <v>8.500436505722691</v>
      </c>
      <c r="S12" s="34">
        <f aca="true" t="shared" si="3" ref="S12:AA12">S4-$C$4-$F$6*S2</f>
        <v>8.901348501652414</v>
      </c>
      <c r="T12" s="34">
        <f t="shared" si="3"/>
        <v>9.443949639276347</v>
      </c>
      <c r="U12" s="34">
        <f t="shared" si="3"/>
        <v>9.930706206053173</v>
      </c>
      <c r="V12" s="34">
        <f t="shared" si="3"/>
        <v>10.789151914524213</v>
      </c>
      <c r="W12" s="34">
        <f t="shared" si="3"/>
        <v>11.350063910453933</v>
      </c>
      <c r="X12" s="34">
        <f t="shared" si="3"/>
        <v>11.816820477230763</v>
      </c>
      <c r="Y12" s="34">
        <f t="shared" si="3"/>
        <v>12.335266185701798</v>
      </c>
      <c r="Z12" s="34">
        <f t="shared" si="3"/>
        <v>12.715401035867036</v>
      </c>
      <c r="AA12" s="34">
        <f t="shared" si="3"/>
        <v>12.878002173490973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</row>
    <row r="13" spans="1:41" ht="12.75">
      <c r="A13" s="1"/>
      <c r="B13" s="32" t="s">
        <v>17</v>
      </c>
      <c r="C13" s="36">
        <f aca="true" t="shared" si="4" ref="C13:S13">C12*0.000001/$C$7/$C$6</f>
        <v>6.506614556978157E-06</v>
      </c>
      <c r="D13" s="37">
        <f t="shared" si="4"/>
        <v>4.935137292054026E-05</v>
      </c>
      <c r="E13" s="37">
        <f t="shared" si="4"/>
        <v>0.00010378649055175529</v>
      </c>
      <c r="F13" s="37">
        <f t="shared" si="4"/>
        <v>0.00016433020101752345</v>
      </c>
      <c r="G13" s="37">
        <f t="shared" si="4"/>
        <v>0.00024397071254571656</v>
      </c>
      <c r="H13" s="37">
        <f t="shared" si="4"/>
        <v>0.00034270802513633605</v>
      </c>
      <c r="I13" s="37">
        <f t="shared" si="4"/>
        <v>0.0004409031198472074</v>
      </c>
      <c r="J13" s="37">
        <f t="shared" si="4"/>
        <v>0.000554255294304946</v>
      </c>
      <c r="K13" s="37">
        <f t="shared" si="4"/>
        <v>0.0006338958058331392</v>
      </c>
      <c r="L13" s="37">
        <f t="shared" si="4"/>
        <v>0.0007528143552456813</v>
      </c>
      <c r="M13" s="37">
        <f t="shared" si="4"/>
        <v>0.0009261680222894385</v>
      </c>
      <c r="N13" s="37">
        <f t="shared" si="4"/>
        <v>0.0010358092801106423</v>
      </c>
      <c r="O13" s="37">
        <f t="shared" si="4"/>
        <v>0.0011654029700747443</v>
      </c>
      <c r="P13" s="37">
        <f t="shared" si="4"/>
        <v>0.0013302503680859346</v>
      </c>
      <c r="Q13" s="37">
        <f t="shared" si="4"/>
        <v>0.0014439159557443986</v>
      </c>
      <c r="R13" s="37">
        <f t="shared" si="4"/>
        <v>0.0015772205623450356</v>
      </c>
      <c r="S13" s="37">
        <f t="shared" si="4"/>
        <v>0.0016516081121191505</v>
      </c>
      <c r="T13" s="37">
        <f aca="true" t="shared" si="5" ref="T13:AA13">T12*0.000001/$C$7/$C$6</f>
        <v>0.0017522854915497396</v>
      </c>
      <c r="U13" s="37">
        <f t="shared" si="5"/>
        <v>0.001842601143629493</v>
      </c>
      <c r="V13" s="37">
        <f t="shared" si="5"/>
        <v>0.0020018821666858808</v>
      </c>
      <c r="W13" s="37">
        <f t="shared" si="5"/>
        <v>0.0021059570495522797</v>
      </c>
      <c r="X13" s="37">
        <f t="shared" si="5"/>
        <v>0.002192561784995498</v>
      </c>
      <c r="Y13" s="37">
        <f t="shared" si="5"/>
        <v>0.00228875722523078</v>
      </c>
      <c r="Z13" s="37">
        <f t="shared" si="5"/>
        <v>0.002359289662211037</v>
      </c>
      <c r="AA13" s="37">
        <f t="shared" si="5"/>
        <v>0.002389459625547451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</row>
    <row r="14" spans="1:41" ht="12.75">
      <c r="A14" s="1"/>
      <c r="B14" s="2" t="s">
        <v>18</v>
      </c>
      <c r="C14" s="33">
        <v>0</v>
      </c>
      <c r="D14" s="34">
        <f aca="true" t="shared" si="6" ref="D14:R14">(D2+C2)/2</f>
        <v>9.5</v>
      </c>
      <c r="E14" s="34">
        <f t="shared" si="6"/>
        <v>15</v>
      </c>
      <c r="F14" s="34">
        <f t="shared" si="6"/>
        <v>19.25</v>
      </c>
      <c r="G14" s="34">
        <f t="shared" si="6"/>
        <v>24</v>
      </c>
      <c r="H14" s="34">
        <f t="shared" si="6"/>
        <v>29.25</v>
      </c>
      <c r="I14" s="34">
        <f t="shared" si="6"/>
        <v>34.5</v>
      </c>
      <c r="J14" s="34">
        <f t="shared" si="6"/>
        <v>40.5</v>
      </c>
      <c r="K14" s="34">
        <f t="shared" si="6"/>
        <v>46.5</v>
      </c>
      <c r="L14" s="34">
        <f t="shared" si="6"/>
        <v>52.5</v>
      </c>
      <c r="M14" s="34">
        <f t="shared" si="6"/>
        <v>61.5</v>
      </c>
      <c r="N14" s="34">
        <f t="shared" si="6"/>
        <v>70.5</v>
      </c>
      <c r="O14" s="34">
        <f t="shared" si="6"/>
        <v>79</v>
      </c>
      <c r="P14" s="34">
        <f t="shared" si="6"/>
        <v>89</v>
      </c>
      <c r="Q14" s="34">
        <f t="shared" si="6"/>
        <v>98.5</v>
      </c>
      <c r="R14" s="34">
        <f t="shared" si="6"/>
        <v>108</v>
      </c>
      <c r="S14" s="34">
        <f aca="true" t="shared" si="7" ref="S14:AA14">(S2+R2)/2</f>
        <v>116.5</v>
      </c>
      <c r="T14" s="34">
        <f t="shared" si="7"/>
        <v>124.5</v>
      </c>
      <c r="U14" s="34">
        <f t="shared" si="7"/>
        <v>133</v>
      </c>
      <c r="V14" s="34">
        <f t="shared" si="7"/>
        <v>142</v>
      </c>
      <c r="W14" s="34">
        <f t="shared" si="7"/>
        <v>150.5</v>
      </c>
      <c r="X14" s="34">
        <f t="shared" si="7"/>
        <v>158</v>
      </c>
      <c r="Y14" s="34">
        <f t="shared" si="7"/>
        <v>167</v>
      </c>
      <c r="Z14" s="34">
        <f t="shared" si="7"/>
        <v>178</v>
      </c>
      <c r="AA14" s="34">
        <f t="shared" si="7"/>
        <v>188.5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5"/>
    </row>
    <row r="15" spans="1:41" ht="12.75">
      <c r="A15" s="1"/>
      <c r="B15" s="2" t="s">
        <v>19</v>
      </c>
      <c r="C15" s="33">
        <v>0</v>
      </c>
      <c r="D15" s="34">
        <f aca="true" t="shared" si="8" ref="D15:R15">(D13-C13)/(D2-C2)*100000*$C$6</f>
        <v>0.4835337015316295</v>
      </c>
      <c r="E15" s="34">
        <f t="shared" si="8"/>
        <v>1.0750935732164968</v>
      </c>
      <c r="F15" s="34">
        <f t="shared" si="8"/>
        <v>1.0628784726212632</v>
      </c>
      <c r="G15" s="34">
        <f t="shared" si="8"/>
        <v>1.258320082145451</v>
      </c>
      <c r="H15" s="34">
        <f t="shared" si="8"/>
        <v>1.4182268535743525</v>
      </c>
      <c r="I15" s="34">
        <f t="shared" si="8"/>
        <v>1.5514824964317673</v>
      </c>
      <c r="J15" s="34">
        <f t="shared" si="8"/>
        <v>1.2792602545944787</v>
      </c>
      <c r="K15" s="34">
        <f t="shared" si="8"/>
        <v>1.2583200821454534</v>
      </c>
      <c r="L15" s="34">
        <f t="shared" si="8"/>
        <v>1.342080771941546</v>
      </c>
      <c r="M15" s="34">
        <f t="shared" si="8"/>
        <v>1.2449945178597113</v>
      </c>
      <c r="N15" s="34">
        <f t="shared" si="8"/>
        <v>1.2373799096964426</v>
      </c>
      <c r="O15" s="34">
        <f t="shared" si="8"/>
        <v>1.023790150716406</v>
      </c>
      <c r="P15" s="34">
        <f t="shared" si="8"/>
        <v>1.302294444288403</v>
      </c>
      <c r="Q15" s="34">
        <f t="shared" si="8"/>
        <v>0.9977312694465172</v>
      </c>
      <c r="R15" s="34">
        <f t="shared" si="8"/>
        <v>1.0531063921450323</v>
      </c>
      <c r="S15" s="34">
        <f aca="true" t="shared" si="9" ref="S15:AA15">(S13-R13)/(S2-R2)*100000*$C$6</f>
        <v>0.8395166331650108</v>
      </c>
      <c r="T15" s="34">
        <f t="shared" si="9"/>
        <v>0.8837236638907269</v>
      </c>
      <c r="U15" s="34">
        <f t="shared" si="9"/>
        <v>0.8918670642875643</v>
      </c>
      <c r="V15" s="34">
        <f t="shared" si="9"/>
        <v>1.2583200821454636</v>
      </c>
      <c r="W15" s="34">
        <f t="shared" si="9"/>
        <v>1.1745593923493594</v>
      </c>
      <c r="X15" s="34">
        <f t="shared" si="9"/>
        <v>0.8552217625017794</v>
      </c>
      <c r="Y15" s="34">
        <f t="shared" si="9"/>
        <v>0.7599439778587288</v>
      </c>
      <c r="Z15" s="34">
        <f t="shared" si="9"/>
        <v>0.46433854345335857</v>
      </c>
      <c r="AA15" s="34">
        <f t="shared" si="9"/>
        <v>0.26482523373074635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5"/>
    </row>
    <row r="16" spans="1:41" ht="12.75">
      <c r="A16" s="1"/>
      <c r="B16" s="2" t="s">
        <v>20</v>
      </c>
      <c r="C16" s="33">
        <f aca="true" t="shared" si="10" ref="C16:R16">C12*0.001/$C$7</f>
        <v>0.005140225500012745</v>
      </c>
      <c r="D16" s="34">
        <f t="shared" si="10"/>
        <v>0.03898758460722681</v>
      </c>
      <c r="E16" s="34">
        <f t="shared" si="10"/>
        <v>0.0819913275358867</v>
      </c>
      <c r="F16" s="34">
        <f t="shared" si="10"/>
        <v>0.12982085880384353</v>
      </c>
      <c r="G16" s="34">
        <f t="shared" si="10"/>
        <v>0.1927368629111161</v>
      </c>
      <c r="H16" s="34">
        <f t="shared" si="10"/>
        <v>0.27073933985770554</v>
      </c>
      <c r="I16" s="34">
        <f t="shared" si="10"/>
        <v>0.34831346467929386</v>
      </c>
      <c r="J16" s="34">
        <f t="shared" si="10"/>
        <v>0.4378616825009074</v>
      </c>
      <c r="K16" s="34">
        <f t="shared" si="10"/>
        <v>0.50077768660818</v>
      </c>
      <c r="L16" s="34">
        <f t="shared" si="10"/>
        <v>0.5947233406440883</v>
      </c>
      <c r="M16" s="34">
        <f t="shared" si="10"/>
        <v>0.7316727376086566</v>
      </c>
      <c r="N16" s="34">
        <f t="shared" si="10"/>
        <v>0.8182893312874076</v>
      </c>
      <c r="O16" s="34">
        <f t="shared" si="10"/>
        <v>0.9206683463590484</v>
      </c>
      <c r="P16" s="34">
        <f t="shared" si="10"/>
        <v>1.0508977907878885</v>
      </c>
      <c r="Q16" s="34">
        <f t="shared" si="10"/>
        <v>1.1406936050380747</v>
      </c>
      <c r="R16" s="34">
        <f t="shared" si="10"/>
        <v>1.2460042442525783</v>
      </c>
      <c r="S16" s="34">
        <f aca="true" t="shared" si="11" ref="S16:AA16">S12*0.001/$C$7</f>
        <v>1.304770408574129</v>
      </c>
      <c r="T16" s="34">
        <f t="shared" si="11"/>
        <v>1.3843055383242944</v>
      </c>
      <c r="U16" s="34">
        <f t="shared" si="11"/>
        <v>1.4556549034672996</v>
      </c>
      <c r="V16" s="34">
        <f t="shared" si="11"/>
        <v>1.581486911681846</v>
      </c>
      <c r="W16" s="34">
        <f t="shared" si="11"/>
        <v>1.663706069146301</v>
      </c>
      <c r="X16" s="34">
        <f t="shared" si="11"/>
        <v>1.7321238101464436</v>
      </c>
      <c r="Y16" s="34">
        <f t="shared" si="11"/>
        <v>1.8081182079323164</v>
      </c>
      <c r="Z16" s="34">
        <f t="shared" si="11"/>
        <v>1.8638388331467195</v>
      </c>
      <c r="AA16" s="34">
        <f t="shared" si="11"/>
        <v>1.8876731041824863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</row>
    <row r="17" spans="1:4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J7" sqref="J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3</v>
      </c>
      <c r="E2" s="43">
        <f>C5</f>
        <v>7</v>
      </c>
      <c r="F2" s="43">
        <f aca="true" t="shared" si="0" ref="F2:AA2">E2+$C$5</f>
        <v>14</v>
      </c>
      <c r="G2" s="43">
        <f t="shared" si="0"/>
        <v>21</v>
      </c>
      <c r="H2" s="43">
        <f t="shared" si="0"/>
        <v>28</v>
      </c>
      <c r="I2" s="43">
        <f t="shared" si="0"/>
        <v>35</v>
      </c>
      <c r="J2" s="43">
        <f t="shared" si="0"/>
        <v>42</v>
      </c>
      <c r="K2" s="43">
        <f t="shared" si="0"/>
        <v>49</v>
      </c>
      <c r="L2" s="43">
        <f t="shared" si="0"/>
        <v>56</v>
      </c>
      <c r="M2" s="43">
        <f t="shared" si="0"/>
        <v>63</v>
      </c>
      <c r="N2" s="43">
        <f t="shared" si="0"/>
        <v>70</v>
      </c>
      <c r="O2" s="43">
        <f t="shared" si="0"/>
        <v>77</v>
      </c>
      <c r="P2" s="43">
        <f t="shared" si="0"/>
        <v>84</v>
      </c>
      <c r="Q2" s="43">
        <f t="shared" si="0"/>
        <v>91</v>
      </c>
      <c r="R2" s="43">
        <f t="shared" si="0"/>
        <v>98</v>
      </c>
      <c r="S2" s="43">
        <f t="shared" si="0"/>
        <v>105</v>
      </c>
      <c r="T2" s="43">
        <f t="shared" si="0"/>
        <v>112</v>
      </c>
      <c r="U2" s="43">
        <f t="shared" si="0"/>
        <v>119</v>
      </c>
      <c r="V2" s="43">
        <f t="shared" si="0"/>
        <v>126</v>
      </c>
      <c r="W2" s="43">
        <f t="shared" si="0"/>
        <v>133</v>
      </c>
      <c r="X2" s="43">
        <f t="shared" si="0"/>
        <v>140</v>
      </c>
      <c r="Y2" s="43">
        <f t="shared" si="0"/>
        <v>147</v>
      </c>
      <c r="Z2" s="43">
        <f t="shared" si="0"/>
        <v>154</v>
      </c>
      <c r="AA2" s="43">
        <f t="shared" si="0"/>
        <v>161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1.08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7</v>
      </c>
      <c r="D5" s="1" t="s">
        <v>34</v>
      </c>
      <c r="E5" s="19" t="s">
        <v>8</v>
      </c>
      <c r="F5" s="20"/>
      <c r="G5" s="53">
        <f>MAX(D12:F12)</f>
        <v>1.5722771428571432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0.042</v>
      </c>
      <c r="E9" s="50">
        <v>0.10484191</v>
      </c>
      <c r="F9" s="50">
        <v>0.21490131</v>
      </c>
      <c r="G9" s="50">
        <v>0.32495798</v>
      </c>
      <c r="H9" s="50">
        <v>0.43501121</v>
      </c>
      <c r="I9" s="50">
        <v>0.54207534</v>
      </c>
      <c r="J9" s="50">
        <v>0.64965212</v>
      </c>
      <c r="K9" s="50">
        <v>0.75805953</v>
      </c>
      <c r="L9" s="50">
        <v>0.86730416</v>
      </c>
      <c r="M9" s="50">
        <v>0.97716533</v>
      </c>
      <c r="N9" s="50">
        <v>1.0872896</v>
      </c>
      <c r="O9" s="50">
        <v>1.197417</v>
      </c>
      <c r="P9" s="50">
        <v>1.3074723</v>
      </c>
      <c r="Q9" s="50">
        <v>1.4174397</v>
      </c>
      <c r="R9" s="50">
        <v>1.5270269</v>
      </c>
      <c r="S9" s="50">
        <v>1.6347001</v>
      </c>
      <c r="T9" s="50">
        <v>1.7363212</v>
      </c>
      <c r="U9" s="50">
        <v>1.8254543</v>
      </c>
      <c r="V9" s="50">
        <v>1.8959486</v>
      </c>
      <c r="W9" s="51">
        <v>1.9444805</v>
      </c>
      <c r="X9" s="52">
        <v>1.9631996</v>
      </c>
      <c r="Y9" s="52">
        <v>1.9705129</v>
      </c>
      <c r="Z9" s="52">
        <v>1.9726809</v>
      </c>
      <c r="AA9" s="52">
        <v>1.9739208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3.888888888888889E-05</v>
      </c>
      <c r="E10" s="37">
        <f t="shared" si="1"/>
        <v>9.707584259259258E-05</v>
      </c>
      <c r="F10" s="37">
        <f t="shared" si="1"/>
        <v>0.00019898269444444444</v>
      </c>
      <c r="G10" s="37">
        <f t="shared" si="1"/>
        <v>0.00030088701851851843</v>
      </c>
      <c r="H10" s="37">
        <f t="shared" si="1"/>
        <v>0.0004027881574074074</v>
      </c>
      <c r="I10" s="37">
        <f t="shared" si="1"/>
        <v>0.0005019216111111112</v>
      </c>
      <c r="J10" s="37">
        <f t="shared" si="1"/>
        <v>0.0006015297407407407</v>
      </c>
      <c r="K10" s="37">
        <f t="shared" si="1"/>
        <v>0.0007019069722222222</v>
      </c>
      <c r="L10" s="37">
        <f t="shared" si="1"/>
        <v>0.0008030594074074074</v>
      </c>
      <c r="M10" s="37">
        <f t="shared" si="1"/>
        <v>0.000904782712962963</v>
      </c>
      <c r="N10" s="37">
        <f t="shared" si="1"/>
        <v>0.0010067496296296296</v>
      </c>
      <c r="O10" s="37">
        <f t="shared" si="1"/>
        <v>0.0011087194444444443</v>
      </c>
      <c r="P10" s="37">
        <f t="shared" si="1"/>
        <v>0.0012106225</v>
      </c>
      <c r="Q10" s="37">
        <f t="shared" si="1"/>
        <v>0.0013124441666666666</v>
      </c>
      <c r="R10" s="37">
        <f t="shared" si="1"/>
        <v>0.0014139137962962962</v>
      </c>
      <c r="S10" s="37">
        <f t="shared" si="1"/>
        <v>0.0015136112037037036</v>
      </c>
      <c r="T10" s="37">
        <f t="shared" si="1"/>
        <v>0.0016077048148148145</v>
      </c>
      <c r="U10" s="37">
        <f t="shared" si="1"/>
        <v>0.001690235462962963</v>
      </c>
      <c r="V10" s="37">
        <f t="shared" si="1"/>
        <v>0.001755507962962963</v>
      </c>
      <c r="W10" s="37">
        <f t="shared" si="1"/>
        <v>0.0018004449074074075</v>
      </c>
      <c r="X10" s="37">
        <f t="shared" si="1"/>
        <v>0.0018177774074074073</v>
      </c>
      <c r="Y10" s="37">
        <f t="shared" si="1"/>
        <v>0.0018245489814814812</v>
      </c>
      <c r="Z10" s="37">
        <f t="shared" si="1"/>
        <v>0.001826556388888889</v>
      </c>
      <c r="AA10" s="37">
        <f t="shared" si="1"/>
        <v>0.0018277044444444444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AA11">(D2+C2)/2</f>
        <v>1.5</v>
      </c>
      <c r="E11" s="34">
        <f t="shared" si="2"/>
        <v>5</v>
      </c>
      <c r="F11" s="34">
        <f t="shared" si="2"/>
        <v>10.5</v>
      </c>
      <c r="G11" s="34">
        <f t="shared" si="2"/>
        <v>17.5</v>
      </c>
      <c r="H11" s="34">
        <f t="shared" si="2"/>
        <v>24.5</v>
      </c>
      <c r="I11" s="34">
        <f t="shared" si="2"/>
        <v>31.5</v>
      </c>
      <c r="J11" s="34">
        <f t="shared" si="2"/>
        <v>38.5</v>
      </c>
      <c r="K11" s="34">
        <f t="shared" si="2"/>
        <v>45.5</v>
      </c>
      <c r="L11" s="34">
        <f t="shared" si="2"/>
        <v>52.5</v>
      </c>
      <c r="M11" s="34">
        <f t="shared" si="2"/>
        <v>59.5</v>
      </c>
      <c r="N11" s="34">
        <f t="shared" si="2"/>
        <v>66.5</v>
      </c>
      <c r="O11" s="34">
        <f t="shared" si="2"/>
        <v>73.5</v>
      </c>
      <c r="P11" s="34">
        <f t="shared" si="2"/>
        <v>80.5</v>
      </c>
      <c r="Q11" s="34">
        <f t="shared" si="2"/>
        <v>87.5</v>
      </c>
      <c r="R11" s="34">
        <f t="shared" si="2"/>
        <v>94.5</v>
      </c>
      <c r="S11" s="34">
        <f t="shared" si="2"/>
        <v>101.5</v>
      </c>
      <c r="T11" s="34">
        <f t="shared" si="2"/>
        <v>108.5</v>
      </c>
      <c r="U11" s="34">
        <f t="shared" si="2"/>
        <v>115.5</v>
      </c>
      <c r="V11" s="34">
        <f t="shared" si="2"/>
        <v>122.5</v>
      </c>
      <c r="W11" s="34">
        <f t="shared" si="2"/>
        <v>129.5</v>
      </c>
      <c r="X11" s="34">
        <f t="shared" si="2"/>
        <v>136.5</v>
      </c>
      <c r="Y11" s="34">
        <f t="shared" si="2"/>
        <v>143.5</v>
      </c>
      <c r="Z11" s="34">
        <f t="shared" si="2"/>
        <v>150.5</v>
      </c>
      <c r="AA11" s="34">
        <f t="shared" si="2"/>
        <v>157.5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AA12">(E9-D9)/(E2-D2)*100</f>
        <v>1.57104775</v>
      </c>
      <c r="F12" s="34">
        <f t="shared" si="3"/>
        <v>1.5722771428571432</v>
      </c>
      <c r="G12" s="34">
        <f t="shared" si="3"/>
        <v>1.5722381428571426</v>
      </c>
      <c r="H12" s="34">
        <f t="shared" si="3"/>
        <v>1.5721889999999998</v>
      </c>
      <c r="I12" s="34">
        <f t="shared" si="3"/>
        <v>1.5294875714285718</v>
      </c>
      <c r="J12" s="34">
        <f t="shared" si="3"/>
        <v>1.5368111428571434</v>
      </c>
      <c r="K12" s="34">
        <f t="shared" si="3"/>
        <v>1.5486772857142854</v>
      </c>
      <c r="L12" s="34">
        <f t="shared" si="3"/>
        <v>1.5606375714285707</v>
      </c>
      <c r="M12" s="34">
        <f t="shared" si="3"/>
        <v>1.5694452857142864</v>
      </c>
      <c r="N12" s="34">
        <f t="shared" si="3"/>
        <v>1.5732038571428575</v>
      </c>
      <c r="O12" s="34">
        <f t="shared" si="3"/>
        <v>1.5732485714285698</v>
      </c>
      <c r="P12" s="34">
        <f t="shared" si="3"/>
        <v>1.572218571428571</v>
      </c>
      <c r="Q12" s="34">
        <f t="shared" si="3"/>
        <v>1.5709628571428595</v>
      </c>
      <c r="R12" s="34">
        <f t="shared" si="3"/>
        <v>1.5655314285714286</v>
      </c>
      <c r="S12" s="34">
        <f t="shared" si="3"/>
        <v>1.5381885714285717</v>
      </c>
      <c r="T12" s="34">
        <f t="shared" si="3"/>
        <v>1.451729999999997</v>
      </c>
      <c r="U12" s="34">
        <f t="shared" si="3"/>
        <v>1.2733300000000027</v>
      </c>
      <c r="V12" s="34">
        <f t="shared" si="3"/>
        <v>1.0070614285714288</v>
      </c>
      <c r="W12" s="34">
        <f t="shared" si="3"/>
        <v>0.6933128571428566</v>
      </c>
      <c r="X12" s="34">
        <f t="shared" si="3"/>
        <v>0.26741571428571415</v>
      </c>
      <c r="Y12" s="34">
        <f t="shared" si="3"/>
        <v>0.10447571428571223</v>
      </c>
      <c r="Z12" s="34">
        <f t="shared" si="3"/>
        <v>0.030971428571430995</v>
      </c>
      <c r="AA12" s="34">
        <f t="shared" si="3"/>
        <v>0.017712857142854994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I35"/>
  <sheetViews>
    <sheetView showGridLines="0" zoomScale="75" zoomScaleNormal="75" workbookViewId="0" topLeftCell="A1">
      <selection activeCell="L17" sqref="L1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35" ht="12.75">
      <c r="A2" s="1"/>
      <c r="B2" s="2" t="s">
        <v>0</v>
      </c>
      <c r="C2" s="3">
        <v>3</v>
      </c>
      <c r="D2" s="4">
        <v>12</v>
      </c>
      <c r="E2" s="4">
        <v>16.5</v>
      </c>
      <c r="F2" s="4">
        <v>21</v>
      </c>
      <c r="G2" s="4">
        <v>25.5</v>
      </c>
      <c r="H2" s="4">
        <v>31</v>
      </c>
      <c r="I2" s="4">
        <v>36</v>
      </c>
      <c r="J2" s="4">
        <v>43</v>
      </c>
      <c r="K2" s="4">
        <v>47</v>
      </c>
      <c r="L2" s="4">
        <v>55</v>
      </c>
      <c r="M2" s="4">
        <v>66</v>
      </c>
      <c r="N2" s="4">
        <v>73</v>
      </c>
      <c r="O2" s="4">
        <v>82</v>
      </c>
      <c r="P2" s="4">
        <v>93</v>
      </c>
      <c r="Q2" s="4">
        <v>101</v>
      </c>
      <c r="R2" s="4">
        <v>112</v>
      </c>
      <c r="S2" s="4">
        <v>119</v>
      </c>
      <c r="T2" s="4">
        <v>128</v>
      </c>
      <c r="U2" s="4">
        <v>136</v>
      </c>
      <c r="V2" s="4">
        <v>146</v>
      </c>
      <c r="W2" s="4">
        <v>153</v>
      </c>
      <c r="X2" s="4">
        <v>160</v>
      </c>
      <c r="Y2" s="4">
        <v>170</v>
      </c>
      <c r="Z2" s="4">
        <v>181</v>
      </c>
      <c r="AA2" s="4">
        <v>192</v>
      </c>
      <c r="AB2" s="4"/>
      <c r="AC2" s="4"/>
      <c r="AD2" s="4"/>
      <c r="AE2" s="4"/>
      <c r="AF2" s="4"/>
      <c r="AG2" s="4"/>
      <c r="AH2" s="4"/>
      <c r="AI2" s="5"/>
    </row>
    <row r="3" spans="1:3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/>
      <c r="AC3" s="4"/>
      <c r="AD3" s="4"/>
      <c r="AE3" s="4"/>
      <c r="AF3" s="4"/>
      <c r="AG3" s="4"/>
      <c r="AH3" s="4"/>
      <c r="AI3" s="5"/>
    </row>
    <row r="4" spans="1:35" ht="12.75">
      <c r="A4" s="1"/>
      <c r="B4" s="2" t="s">
        <v>2</v>
      </c>
      <c r="C4" s="3">
        <v>37.75</v>
      </c>
      <c r="D4" s="4">
        <v>38.13</v>
      </c>
      <c r="E4" s="4">
        <v>38.54</v>
      </c>
      <c r="F4" s="4">
        <v>38.98</v>
      </c>
      <c r="G4" s="4">
        <v>39.54</v>
      </c>
      <c r="H4" s="4">
        <v>40.2</v>
      </c>
      <c r="I4" s="4">
        <v>40.81</v>
      </c>
      <c r="J4" s="4">
        <v>41.58</v>
      </c>
      <c r="K4" s="4">
        <v>42.06</v>
      </c>
      <c r="L4" s="4">
        <v>42.91</v>
      </c>
      <c r="M4" s="4">
        <v>44.13</v>
      </c>
      <c r="N4" s="4">
        <v>44.9</v>
      </c>
      <c r="O4" s="4">
        <v>45.81</v>
      </c>
      <c r="P4" s="4">
        <v>46.88</v>
      </c>
      <c r="Q4" s="4">
        <v>47.67</v>
      </c>
      <c r="R4" s="4">
        <v>48.64</v>
      </c>
      <c r="S4" s="4">
        <v>49.2</v>
      </c>
      <c r="T4" s="4">
        <v>50.01</v>
      </c>
      <c r="U4" s="4">
        <v>50.65</v>
      </c>
      <c r="V4" s="4">
        <v>51.36</v>
      </c>
      <c r="W4" s="4">
        <v>51.91</v>
      </c>
      <c r="X4" s="4">
        <v>52.35</v>
      </c>
      <c r="Y4" s="4">
        <v>52.89</v>
      </c>
      <c r="Z4" s="4">
        <v>53.23</v>
      </c>
      <c r="AA4" s="4">
        <v>53.44</v>
      </c>
      <c r="AB4" s="4"/>
      <c r="AC4" s="4"/>
      <c r="AD4" s="4"/>
      <c r="AE4" s="4"/>
      <c r="AF4" s="4"/>
      <c r="AG4" s="4"/>
      <c r="AH4" s="4"/>
      <c r="AI4" s="5"/>
    </row>
    <row r="5" spans="1:3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4.25">
      <c r="A6" s="1"/>
      <c r="B6" s="6" t="s">
        <v>3</v>
      </c>
      <c r="C6" s="7">
        <v>1.08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4.25">
      <c r="A7" s="1"/>
      <c r="B7" s="6" t="s">
        <v>22</v>
      </c>
      <c r="C7" s="18">
        <f>0.105*0.105*PI()/4</f>
        <v>0.008659014751456867</v>
      </c>
      <c r="D7" s="1"/>
      <c r="E7" s="19" t="s">
        <v>8</v>
      </c>
      <c r="F7" s="20"/>
      <c r="G7" s="39">
        <f>AVERAGE(F15:G15)/100</f>
        <v>0.01350681172341657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/>
      <c r="B11" s="28" t="s">
        <v>15</v>
      </c>
      <c r="C11" s="29">
        <f aca="true" t="shared" si="0" ref="C11:S11">C4+C3</f>
        <v>37.75</v>
      </c>
      <c r="D11" s="30">
        <f t="shared" si="0"/>
        <v>38.13</v>
      </c>
      <c r="E11" s="30">
        <f t="shared" si="0"/>
        <v>38.54</v>
      </c>
      <c r="F11" s="30">
        <f t="shared" si="0"/>
        <v>38.98</v>
      </c>
      <c r="G11" s="30">
        <f t="shared" si="0"/>
        <v>39.54</v>
      </c>
      <c r="H11" s="30">
        <f t="shared" si="0"/>
        <v>40.2</v>
      </c>
      <c r="I11" s="30">
        <f t="shared" si="0"/>
        <v>40.81</v>
      </c>
      <c r="J11" s="30">
        <f t="shared" si="0"/>
        <v>41.58</v>
      </c>
      <c r="K11" s="30">
        <f t="shared" si="0"/>
        <v>42.06</v>
      </c>
      <c r="L11" s="30">
        <f t="shared" si="0"/>
        <v>42.91</v>
      </c>
      <c r="M11" s="30">
        <f t="shared" si="0"/>
        <v>44.13</v>
      </c>
      <c r="N11" s="30">
        <f t="shared" si="0"/>
        <v>44.9</v>
      </c>
      <c r="O11" s="30">
        <f t="shared" si="0"/>
        <v>45.81</v>
      </c>
      <c r="P11" s="30">
        <f t="shared" si="0"/>
        <v>46.88</v>
      </c>
      <c r="Q11" s="30">
        <f t="shared" si="0"/>
        <v>47.67</v>
      </c>
      <c r="R11" s="30">
        <f t="shared" si="0"/>
        <v>48.64</v>
      </c>
      <c r="S11" s="30">
        <f t="shared" si="0"/>
        <v>49.2</v>
      </c>
      <c r="T11" s="30">
        <f>T4+T3</f>
        <v>50.01</v>
      </c>
      <c r="U11" s="30">
        <f aca="true" t="shared" si="1" ref="U11:AA11">U4+U3</f>
        <v>50.65</v>
      </c>
      <c r="V11" s="30">
        <f t="shared" si="1"/>
        <v>51.36</v>
      </c>
      <c r="W11" s="30">
        <f t="shared" si="1"/>
        <v>51.91</v>
      </c>
      <c r="X11" s="30">
        <f t="shared" si="1"/>
        <v>52.35</v>
      </c>
      <c r="Y11" s="30">
        <f t="shared" si="1"/>
        <v>52.89</v>
      </c>
      <c r="Z11" s="30">
        <f t="shared" si="1"/>
        <v>53.23</v>
      </c>
      <c r="AA11" s="30">
        <f t="shared" si="1"/>
        <v>53.44</v>
      </c>
      <c r="AB11" s="30"/>
      <c r="AC11" s="30"/>
      <c r="AD11" s="30"/>
      <c r="AE11" s="30"/>
      <c r="AF11" s="30"/>
      <c r="AG11" s="30"/>
      <c r="AH11" s="30"/>
      <c r="AI11" s="31"/>
    </row>
    <row r="12" spans="1:35" ht="12.75">
      <c r="A12" s="1"/>
      <c r="B12" s="32" t="s">
        <v>16</v>
      </c>
      <c r="C12" s="33">
        <f aca="true" t="shared" si="2" ref="C12:S12">C4-$C$4-$F$6*C2</f>
        <v>0.01753371254131047</v>
      </c>
      <c r="D12" s="34">
        <f t="shared" si="2"/>
        <v>0.45013485016524446</v>
      </c>
      <c r="E12" s="34">
        <f t="shared" si="2"/>
        <v>0.8864354189772067</v>
      </c>
      <c r="F12" s="34">
        <f t="shared" si="2"/>
        <v>1.35273598778917</v>
      </c>
      <c r="G12" s="34">
        <f t="shared" si="2"/>
        <v>1.939036556601138</v>
      </c>
      <c r="H12" s="34">
        <f t="shared" si="2"/>
        <v>2.631181696260211</v>
      </c>
      <c r="I12" s="34">
        <f t="shared" si="2"/>
        <v>3.2704045504957278</v>
      </c>
      <c r="J12" s="34">
        <f t="shared" si="2"/>
        <v>4.081316546425448</v>
      </c>
      <c r="K12" s="34">
        <f t="shared" si="2"/>
        <v>4.584694829813866</v>
      </c>
      <c r="L12" s="34">
        <f t="shared" si="2"/>
        <v>5.481451396590688</v>
      </c>
      <c r="M12" s="34">
        <f t="shared" si="2"/>
        <v>6.765741675908833</v>
      </c>
      <c r="N12" s="34">
        <f t="shared" si="2"/>
        <v>7.576653671838553</v>
      </c>
      <c r="O12" s="34">
        <f t="shared" si="2"/>
        <v>8.539254809462488</v>
      </c>
      <c r="P12" s="34">
        <f t="shared" si="2"/>
        <v>9.673545088780626</v>
      </c>
      <c r="Q12" s="34">
        <f t="shared" si="2"/>
        <v>10.510301655557454</v>
      </c>
      <c r="R12" s="34">
        <f t="shared" si="2"/>
        <v>11.54459193487559</v>
      </c>
      <c r="S12" s="34">
        <f t="shared" si="2"/>
        <v>12.145503930805319</v>
      </c>
      <c r="T12" s="34">
        <f>T4-$C$4-$F$6*T2</f>
        <v>13.008105068429245</v>
      </c>
      <c r="U12" s="34">
        <f aca="true" t="shared" si="3" ref="U12:AA12">U4-$C$4-$F$6*U2</f>
        <v>13.694861635206074</v>
      </c>
      <c r="V12" s="34">
        <f t="shared" si="3"/>
        <v>14.463307343677108</v>
      </c>
      <c r="W12" s="34">
        <f t="shared" si="3"/>
        <v>15.054219339606831</v>
      </c>
      <c r="X12" s="34">
        <f t="shared" si="3"/>
        <v>15.53513133553656</v>
      </c>
      <c r="Y12" s="34">
        <f t="shared" si="3"/>
        <v>16.133577044007595</v>
      </c>
      <c r="Z12" s="34">
        <f t="shared" si="3"/>
        <v>16.537867323325727</v>
      </c>
      <c r="AA12" s="34">
        <f t="shared" si="3"/>
        <v>16.812157602643868</v>
      </c>
      <c r="AB12" s="34"/>
      <c r="AC12" s="34"/>
      <c r="AD12" s="34"/>
      <c r="AE12" s="34"/>
      <c r="AF12" s="34"/>
      <c r="AG12" s="34"/>
      <c r="AH12" s="34"/>
      <c r="AI12" s="35"/>
    </row>
    <row r="13" spans="1:35" ht="12.75">
      <c r="A13" s="1"/>
      <c r="B13" s="32" t="s">
        <v>17</v>
      </c>
      <c r="C13" s="36">
        <f aca="true" t="shared" si="4" ref="C13:T13">C12*0.000001/$C$7/$C$6</f>
        <v>1.8749152745120816E-06</v>
      </c>
      <c r="D13" s="37">
        <f t="shared" si="4"/>
        <v>4.813382814259062E-05</v>
      </c>
      <c r="E13" s="37">
        <f t="shared" si="4"/>
        <v>9.478832865504844E-05</v>
      </c>
      <c r="F13" s="37">
        <f t="shared" si="4"/>
        <v>0.00014465078972365444</v>
      </c>
      <c r="G13" s="37">
        <f t="shared" si="4"/>
        <v>0.00020734509301685317</v>
      </c>
      <c r="H13" s="37">
        <f t="shared" si="4"/>
        <v>0.0002813575699220496</v>
      </c>
      <c r="I13" s="37">
        <f t="shared" si="4"/>
        <v>0.00034971096002124673</v>
      </c>
      <c r="J13" s="37">
        <f t="shared" si="4"/>
        <v>0.0004364234166029078</v>
      </c>
      <c r="K13" s="37">
        <f t="shared" si="4"/>
        <v>0.00049025067253396</v>
      </c>
      <c r="L13" s="37">
        <f t="shared" si="4"/>
        <v>0.0005861426623568531</v>
      </c>
      <c r="M13" s="37">
        <f t="shared" si="4"/>
        <v>0.000723474414313419</v>
      </c>
      <c r="N13" s="37">
        <f t="shared" si="4"/>
        <v>0.00081018687089508</v>
      </c>
      <c r="O13" s="37">
        <f t="shared" si="4"/>
        <v>0.0009131197535884409</v>
      </c>
      <c r="P13" s="37">
        <f t="shared" si="4"/>
        <v>0.0010344117027642659</v>
      </c>
      <c r="Q13" s="37">
        <f t="shared" si="4"/>
        <v>0.0011238877714748632</v>
      </c>
      <c r="R13" s="37">
        <f t="shared" si="4"/>
        <v>0.0012344865187968613</v>
      </c>
      <c r="S13" s="37">
        <f t="shared" si="4"/>
        <v>0.001298743251485487</v>
      </c>
      <c r="T13" s="37">
        <f t="shared" si="4"/>
        <v>0.0013909829323250202</v>
      </c>
      <c r="U13" s="37">
        <f aca="true" t="shared" si="5" ref="U13:AA13">U12*0.000001/$C$7/$C$6</f>
        <v>0.0014644191982548776</v>
      </c>
      <c r="V13" s="37">
        <f t="shared" si="5"/>
        <v>0.0015465906489987552</v>
      </c>
      <c r="W13" s="37">
        <f t="shared" si="5"/>
        <v>0.0016097780615019974</v>
      </c>
      <c r="X13" s="37">
        <f t="shared" si="5"/>
        <v>0.0016612029519660308</v>
      </c>
      <c r="Y13" s="37">
        <f t="shared" si="5"/>
        <v>0.001725195959558403</v>
      </c>
      <c r="Z13" s="37">
        <f t="shared" si="5"/>
        <v>0.001768427535201291</v>
      </c>
      <c r="AA13" s="37">
        <f t="shared" si="5"/>
        <v>0.0017977579484342054</v>
      </c>
      <c r="AB13" s="37"/>
      <c r="AC13" s="37"/>
      <c r="AD13" s="37"/>
      <c r="AE13" s="37"/>
      <c r="AF13" s="37"/>
      <c r="AG13" s="37"/>
      <c r="AH13" s="37"/>
      <c r="AI13" s="38"/>
    </row>
    <row r="14" spans="1:35" ht="12.75">
      <c r="A14" s="1"/>
      <c r="B14" s="2" t="s">
        <v>18</v>
      </c>
      <c r="C14" s="33">
        <v>0</v>
      </c>
      <c r="D14" s="34">
        <f aca="true" t="shared" si="6" ref="D14:S14">(D2+C2)/2</f>
        <v>7.5</v>
      </c>
      <c r="E14" s="34">
        <f t="shared" si="6"/>
        <v>14.25</v>
      </c>
      <c r="F14" s="34">
        <f t="shared" si="6"/>
        <v>18.75</v>
      </c>
      <c r="G14" s="34">
        <f t="shared" si="6"/>
        <v>23.25</v>
      </c>
      <c r="H14" s="34">
        <f t="shared" si="6"/>
        <v>28.25</v>
      </c>
      <c r="I14" s="34">
        <f t="shared" si="6"/>
        <v>33.5</v>
      </c>
      <c r="J14" s="34">
        <f t="shared" si="6"/>
        <v>39.5</v>
      </c>
      <c r="K14" s="34">
        <f t="shared" si="6"/>
        <v>45</v>
      </c>
      <c r="L14" s="34">
        <f t="shared" si="6"/>
        <v>51</v>
      </c>
      <c r="M14" s="34">
        <f t="shared" si="6"/>
        <v>60.5</v>
      </c>
      <c r="N14" s="34">
        <f t="shared" si="6"/>
        <v>69.5</v>
      </c>
      <c r="O14" s="34">
        <f t="shared" si="6"/>
        <v>77.5</v>
      </c>
      <c r="P14" s="34">
        <f t="shared" si="6"/>
        <v>87.5</v>
      </c>
      <c r="Q14" s="34">
        <f t="shared" si="6"/>
        <v>97</v>
      </c>
      <c r="R14" s="34">
        <f t="shared" si="6"/>
        <v>106.5</v>
      </c>
      <c r="S14" s="34">
        <f t="shared" si="6"/>
        <v>115.5</v>
      </c>
      <c r="T14" s="34">
        <f>(T2+S2)/2</f>
        <v>123.5</v>
      </c>
      <c r="U14" s="34">
        <f aca="true" t="shared" si="7" ref="U14:AA14">(U2+T2)/2</f>
        <v>132</v>
      </c>
      <c r="V14" s="34">
        <f t="shared" si="7"/>
        <v>141</v>
      </c>
      <c r="W14" s="34">
        <f t="shared" si="7"/>
        <v>149.5</v>
      </c>
      <c r="X14" s="34">
        <f t="shared" si="7"/>
        <v>156.5</v>
      </c>
      <c r="Y14" s="34">
        <f t="shared" si="7"/>
        <v>165</v>
      </c>
      <c r="Z14" s="34">
        <f t="shared" si="7"/>
        <v>175.5</v>
      </c>
      <c r="AA14" s="34">
        <f t="shared" si="7"/>
        <v>186.5</v>
      </c>
      <c r="AB14" s="34"/>
      <c r="AC14" s="34"/>
      <c r="AD14" s="34"/>
      <c r="AE14" s="34"/>
      <c r="AF14" s="34"/>
      <c r="AG14" s="34"/>
      <c r="AH14" s="34"/>
      <c r="AI14" s="35"/>
    </row>
    <row r="15" spans="1:35" ht="12.75">
      <c r="A15" s="1"/>
      <c r="B15" s="2" t="s">
        <v>19</v>
      </c>
      <c r="C15" s="33">
        <v>0</v>
      </c>
      <c r="D15" s="34">
        <f aca="true" t="shared" si="8" ref="D15:S15">(D13-C13)/(D2-C2)*100000*$C$6</f>
        <v>0.5551069544169425</v>
      </c>
      <c r="E15" s="34">
        <f t="shared" si="8"/>
        <v>1.1197080122989875</v>
      </c>
      <c r="F15" s="34">
        <f t="shared" si="8"/>
        <v>1.1966990656465442</v>
      </c>
      <c r="G15" s="34">
        <f t="shared" si="8"/>
        <v>1.5046632790367698</v>
      </c>
      <c r="H15" s="34">
        <f t="shared" si="8"/>
        <v>1.4533359101384025</v>
      </c>
      <c r="I15" s="34">
        <f t="shared" si="8"/>
        <v>1.4764332261426583</v>
      </c>
      <c r="J15" s="34">
        <f t="shared" si="8"/>
        <v>1.3378493301170566</v>
      </c>
      <c r="K15" s="34">
        <f t="shared" si="8"/>
        <v>1.4533359101384087</v>
      </c>
      <c r="L15" s="34">
        <f t="shared" si="8"/>
        <v>1.294541862609057</v>
      </c>
      <c r="M15" s="34">
        <f t="shared" si="8"/>
        <v>1.3483481101190107</v>
      </c>
      <c r="N15" s="34">
        <f t="shared" si="8"/>
        <v>1.3378493301170558</v>
      </c>
      <c r="O15" s="34">
        <f t="shared" si="8"/>
        <v>1.2351945923203311</v>
      </c>
      <c r="P15" s="34">
        <f t="shared" si="8"/>
        <v>1.1908664100899184</v>
      </c>
      <c r="Q15" s="34">
        <f t="shared" si="8"/>
        <v>1.207926927593064</v>
      </c>
      <c r="R15" s="34">
        <f t="shared" si="8"/>
        <v>1.0858786100705267</v>
      </c>
      <c r="S15" s="34">
        <f t="shared" si="8"/>
        <v>0.9913895900530815</v>
      </c>
      <c r="T15" s="34">
        <f>(T13-S13)/(T2-S2)*100000*$C$6</f>
        <v>1.1068761700743988</v>
      </c>
      <c r="U15" s="34">
        <f aca="true" t="shared" si="9" ref="U15:AA15">(U13-T13)/(U2-T2)*100000*$C$6</f>
        <v>0.9913895900530753</v>
      </c>
      <c r="V15" s="34">
        <f t="shared" si="9"/>
        <v>0.8874516680338779</v>
      </c>
      <c r="W15" s="34">
        <f t="shared" si="9"/>
        <v>0.97489150719288</v>
      </c>
      <c r="X15" s="34">
        <f t="shared" si="9"/>
        <v>0.7934125957308019</v>
      </c>
      <c r="Y15" s="34">
        <f t="shared" si="9"/>
        <v>0.6911244819976184</v>
      </c>
      <c r="Z15" s="34">
        <f t="shared" si="9"/>
        <v>0.42445546994835576</v>
      </c>
      <c r="AA15" s="34">
        <f t="shared" si="9"/>
        <v>0.2879713299231596</v>
      </c>
      <c r="AB15" s="34"/>
      <c r="AC15" s="34"/>
      <c r="AD15" s="34"/>
      <c r="AE15" s="34"/>
      <c r="AF15" s="34"/>
      <c r="AG15" s="34"/>
      <c r="AH15" s="34"/>
      <c r="AI15" s="35"/>
    </row>
    <row r="16" spans="1:35" ht="12.75">
      <c r="A16" s="1"/>
      <c r="B16" s="2" t="s">
        <v>20</v>
      </c>
      <c r="C16" s="33">
        <f aca="true" t="shared" si="10" ref="C16:S16">C12*0.001/$C$7</f>
        <v>0.002024908496473048</v>
      </c>
      <c r="D16" s="34">
        <f t="shared" si="10"/>
        <v>0.051984534393997875</v>
      </c>
      <c r="E16" s="34">
        <f t="shared" si="10"/>
        <v>0.10237139494745234</v>
      </c>
      <c r="F16" s="34">
        <f t="shared" si="10"/>
        <v>0.1562228529015468</v>
      </c>
      <c r="G16" s="34">
        <f t="shared" si="10"/>
        <v>0.22393270045820143</v>
      </c>
      <c r="H16" s="34">
        <f t="shared" si="10"/>
        <v>0.3038661755158136</v>
      </c>
      <c r="I16" s="34">
        <f t="shared" si="10"/>
        <v>0.3776878368229465</v>
      </c>
      <c r="J16" s="34">
        <f t="shared" si="10"/>
        <v>0.47133728993114055</v>
      </c>
      <c r="K16" s="34">
        <f t="shared" si="10"/>
        <v>0.5294707263366768</v>
      </c>
      <c r="L16" s="34">
        <f t="shared" si="10"/>
        <v>0.6330340753454013</v>
      </c>
      <c r="M16" s="34">
        <f t="shared" si="10"/>
        <v>0.7813523674584925</v>
      </c>
      <c r="N16" s="34">
        <f t="shared" si="10"/>
        <v>0.8750018205666866</v>
      </c>
      <c r="O16" s="34">
        <f t="shared" si="10"/>
        <v>0.9861693338755163</v>
      </c>
      <c r="P16" s="34">
        <f t="shared" si="10"/>
        <v>1.117164638985407</v>
      </c>
      <c r="Q16" s="34">
        <f t="shared" si="10"/>
        <v>1.2137987931928527</v>
      </c>
      <c r="R16" s="34">
        <f t="shared" si="10"/>
        <v>1.3332454403006104</v>
      </c>
      <c r="S16" s="34">
        <f t="shared" si="10"/>
        <v>1.402642711604326</v>
      </c>
      <c r="T16" s="34">
        <f>T12*0.001/$C$7</f>
        <v>1.502261566911022</v>
      </c>
      <c r="U16" s="34">
        <f aca="true" t="shared" si="11" ref="U16:AA16">U12*0.001/$C$7</f>
        <v>1.5815727341152679</v>
      </c>
      <c r="V16" s="34">
        <f t="shared" si="11"/>
        <v>1.6703179009186557</v>
      </c>
      <c r="W16" s="34">
        <f t="shared" si="11"/>
        <v>1.7385603064221573</v>
      </c>
      <c r="X16" s="34">
        <f t="shared" si="11"/>
        <v>1.7940991881233137</v>
      </c>
      <c r="Y16" s="34">
        <f t="shared" si="11"/>
        <v>1.8632116363230753</v>
      </c>
      <c r="Z16" s="34">
        <f t="shared" si="11"/>
        <v>1.9099017380173946</v>
      </c>
      <c r="AA16" s="34">
        <f t="shared" si="11"/>
        <v>1.9415785843089421</v>
      </c>
      <c r="AB16" s="34"/>
      <c r="AC16" s="34"/>
      <c r="AD16" s="34"/>
      <c r="AE16" s="34"/>
      <c r="AF16" s="34"/>
      <c r="AG16" s="34"/>
      <c r="AH16" s="34"/>
      <c r="AI16" s="35"/>
    </row>
    <row r="17" spans="1:3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H35" sqref="H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5</v>
      </c>
      <c r="D2" s="4">
        <v>12</v>
      </c>
      <c r="E2" s="4">
        <v>21</v>
      </c>
      <c r="F2" s="4">
        <v>30</v>
      </c>
      <c r="G2" s="4">
        <v>39</v>
      </c>
      <c r="H2" s="4">
        <v>48</v>
      </c>
      <c r="I2" s="4">
        <v>56</v>
      </c>
      <c r="J2" s="4">
        <v>66</v>
      </c>
      <c r="K2" s="4">
        <v>76</v>
      </c>
      <c r="L2" s="4">
        <v>85</v>
      </c>
      <c r="M2" s="4">
        <v>93</v>
      </c>
      <c r="N2" s="4">
        <v>104</v>
      </c>
      <c r="O2" s="4">
        <v>113</v>
      </c>
      <c r="P2" s="4">
        <v>120</v>
      </c>
      <c r="Q2" s="4">
        <v>128</v>
      </c>
      <c r="R2" s="4">
        <v>138</v>
      </c>
      <c r="S2" s="4">
        <v>147</v>
      </c>
      <c r="T2" s="4"/>
      <c r="U2" s="4"/>
      <c r="V2" s="5"/>
      <c r="W2" s="1"/>
      <c r="X2" s="1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/>
      <c r="U3" s="4"/>
      <c r="V3" s="5"/>
      <c r="W3" s="1"/>
      <c r="X3" s="1"/>
      <c r="Y3" s="1"/>
    </row>
    <row r="4" spans="1:25" ht="12.75">
      <c r="A4" s="1"/>
      <c r="B4" s="2" t="s">
        <v>2</v>
      </c>
      <c r="C4" s="3">
        <v>27.9</v>
      </c>
      <c r="D4" s="4">
        <v>28.1</v>
      </c>
      <c r="E4" s="4">
        <v>28.54</v>
      </c>
      <c r="F4" s="4">
        <v>28.91</v>
      </c>
      <c r="G4" s="4">
        <v>29.12</v>
      </c>
      <c r="H4" s="4">
        <v>29.22</v>
      </c>
      <c r="I4" s="4">
        <v>29.29</v>
      </c>
      <c r="J4" s="4">
        <v>29.29</v>
      </c>
      <c r="K4" s="4">
        <v>29.3</v>
      </c>
      <c r="L4" s="4">
        <v>29.3</v>
      </c>
      <c r="M4" s="4">
        <v>29.28</v>
      </c>
      <c r="N4" s="4">
        <v>29.25</v>
      </c>
      <c r="O4" s="4">
        <v>29.21</v>
      </c>
      <c r="P4" s="4">
        <v>29.21</v>
      </c>
      <c r="Q4" s="4">
        <v>29.18</v>
      </c>
      <c r="R4" s="4">
        <v>29.16</v>
      </c>
      <c r="S4" s="4">
        <v>29.14</v>
      </c>
      <c r="T4" s="4"/>
      <c r="U4" s="4"/>
      <c r="V4" s="5"/>
      <c r="W4" s="1"/>
      <c r="X4" s="1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0.08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22</v>
      </c>
      <c r="C7" s="18">
        <f>0.0732*0.0732*PI()/4</f>
        <v>0.004208351855042743</v>
      </c>
      <c r="D7" s="1"/>
      <c r="E7" s="19" t="s">
        <v>8</v>
      </c>
      <c r="F7" s="20"/>
      <c r="G7" s="39">
        <f>AVERAGE(F15:G15)/100</f>
        <v>0.009045534779538815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28" t="s">
        <v>15</v>
      </c>
      <c r="C11" s="29">
        <f aca="true" t="shared" si="0" ref="C11:M11">C4+C3</f>
        <v>27.9</v>
      </c>
      <c r="D11" s="30">
        <f t="shared" si="0"/>
        <v>28.1</v>
      </c>
      <c r="E11" s="30">
        <f t="shared" si="0"/>
        <v>28.54</v>
      </c>
      <c r="F11" s="30">
        <f t="shared" si="0"/>
        <v>28.91</v>
      </c>
      <c r="G11" s="30">
        <f t="shared" si="0"/>
        <v>29.12</v>
      </c>
      <c r="H11" s="30">
        <f t="shared" si="0"/>
        <v>29.22</v>
      </c>
      <c r="I11" s="30">
        <f t="shared" si="0"/>
        <v>29.29</v>
      </c>
      <c r="J11" s="30">
        <f t="shared" si="0"/>
        <v>29.29</v>
      </c>
      <c r="K11" s="30">
        <f t="shared" si="0"/>
        <v>29.3</v>
      </c>
      <c r="L11" s="30">
        <f t="shared" si="0"/>
        <v>29.3</v>
      </c>
      <c r="M11" s="30">
        <f t="shared" si="0"/>
        <v>29.28</v>
      </c>
      <c r="N11" s="30">
        <f>N4+N3</f>
        <v>29.25</v>
      </c>
      <c r="O11" s="30">
        <f>O4+O3</f>
        <v>29.21</v>
      </c>
      <c r="P11" s="30">
        <f>P4+P3</f>
        <v>29.21</v>
      </c>
      <c r="Q11" s="30"/>
      <c r="R11" s="30"/>
      <c r="S11" s="30"/>
      <c r="T11" s="30"/>
      <c r="U11" s="30"/>
      <c r="V11" s="31"/>
      <c r="W11" s="1"/>
      <c r="X11" s="1"/>
      <c r="Y11" s="1"/>
    </row>
    <row r="12" spans="1:25" ht="12.75">
      <c r="A12" s="1"/>
      <c r="B12" s="32" t="s">
        <v>16</v>
      </c>
      <c r="C12" s="33">
        <f aca="true" t="shared" si="1" ref="C12:M12">C4-$C$4-$F$6*C2</f>
        <v>0.029222854235517445</v>
      </c>
      <c r="D12" s="34">
        <f t="shared" si="1"/>
        <v>0.27013485016524474</v>
      </c>
      <c r="E12" s="34">
        <f t="shared" si="1"/>
        <v>0.7627359877891738</v>
      </c>
      <c r="F12" s="34">
        <f t="shared" si="1"/>
        <v>1.1853371254131062</v>
      </c>
      <c r="G12" s="34">
        <f t="shared" si="1"/>
        <v>1.4479382630370385</v>
      </c>
      <c r="H12" s="34">
        <f t="shared" si="1"/>
        <v>1.600539400660968</v>
      </c>
      <c r="I12" s="34">
        <f t="shared" si="1"/>
        <v>1.717295967437796</v>
      </c>
      <c r="J12" s="34">
        <f t="shared" si="1"/>
        <v>1.775741675908831</v>
      </c>
      <c r="K12" s="34">
        <f t="shared" si="1"/>
        <v>1.8441873843798673</v>
      </c>
      <c r="L12" s="34">
        <f t="shared" si="1"/>
        <v>1.8967885220037988</v>
      </c>
      <c r="M12" s="34">
        <f t="shared" si="1"/>
        <v>1.9235450887806271</v>
      </c>
      <c r="N12" s="34">
        <f>N4-$C$4-$F$6*N2</f>
        <v>1.9578353680987644</v>
      </c>
      <c r="O12" s="34">
        <f>O4-$C$4-$F$6*O2</f>
        <v>1.9704365057226965</v>
      </c>
      <c r="P12" s="34">
        <f>P4-$C$4-$F$6*P2</f>
        <v>2.011348501652421</v>
      </c>
      <c r="Q12" s="34"/>
      <c r="R12" s="34"/>
      <c r="S12" s="34"/>
      <c r="T12" s="34"/>
      <c r="U12" s="34"/>
      <c r="V12" s="35"/>
      <c r="W12" s="1"/>
      <c r="X12" s="1"/>
      <c r="Y12" s="1"/>
    </row>
    <row r="13" spans="1:25" ht="12.75">
      <c r="A13" s="1"/>
      <c r="B13" s="32" t="s">
        <v>17</v>
      </c>
      <c r="C13" s="36">
        <f aca="true" t="shared" si="2" ref="C13:M13">C12*0.000001/$C$7/$C$6</f>
        <v>8.680017511041931E-05</v>
      </c>
      <c r="D13" s="37">
        <f t="shared" si="2"/>
        <v>0.000802377211643883</v>
      </c>
      <c r="E13" s="37">
        <f t="shared" si="2"/>
        <v>0.002265542467876141</v>
      </c>
      <c r="F13" s="37">
        <f t="shared" si="2"/>
        <v>0.003520787847125805</v>
      </c>
      <c r="G13" s="37">
        <f t="shared" si="2"/>
        <v>0.004300787793272374</v>
      </c>
      <c r="H13" s="37">
        <f t="shared" si="2"/>
        <v>0.004754056504160557</v>
      </c>
      <c r="I13" s="37">
        <f t="shared" si="2"/>
        <v>0.005100856661319832</v>
      </c>
      <c r="J13" s="37">
        <f t="shared" si="2"/>
        <v>0.005274457011540671</v>
      </c>
      <c r="K13" s="37">
        <f t="shared" si="2"/>
        <v>0.005477760201330457</v>
      </c>
      <c r="L13" s="37">
        <f t="shared" si="2"/>
        <v>0.005634000516529212</v>
      </c>
      <c r="M13" s="37">
        <f t="shared" si="2"/>
        <v>0.005713475117567998</v>
      </c>
      <c r="N13" s="37">
        <f>N12*0.000001/$C$7/$C$6</f>
        <v>0.0058153269841040856</v>
      </c>
      <c r="O13" s="37">
        <f>O12*0.000001/$C$7/$C$6</f>
        <v>0.00585275594102707</v>
      </c>
      <c r="P13" s="37">
        <f>P12*0.000001/$C$7/$C$6</f>
        <v>0.0059742761861816575</v>
      </c>
      <c r="Q13" s="37"/>
      <c r="R13" s="37"/>
      <c r="S13" s="37"/>
      <c r="T13" s="37"/>
      <c r="U13" s="37"/>
      <c r="V13" s="38"/>
      <c r="W13" s="1"/>
      <c r="X13" s="1"/>
      <c r="Y13" s="1"/>
    </row>
    <row r="14" spans="1:25" ht="12.75">
      <c r="A14" s="1"/>
      <c r="B14" s="2" t="s">
        <v>18</v>
      </c>
      <c r="C14" s="33">
        <v>0</v>
      </c>
      <c r="D14" s="34">
        <f aca="true" t="shared" si="3" ref="D14:M14">(D2+C2)/2</f>
        <v>8.5</v>
      </c>
      <c r="E14" s="34">
        <f t="shared" si="3"/>
        <v>16.5</v>
      </c>
      <c r="F14" s="34">
        <f t="shared" si="3"/>
        <v>25.5</v>
      </c>
      <c r="G14" s="34">
        <f t="shared" si="3"/>
        <v>34.5</v>
      </c>
      <c r="H14" s="34">
        <f t="shared" si="3"/>
        <v>43.5</v>
      </c>
      <c r="I14" s="34">
        <f t="shared" si="3"/>
        <v>52</v>
      </c>
      <c r="J14" s="34">
        <f t="shared" si="3"/>
        <v>61</v>
      </c>
      <c r="K14" s="34">
        <f t="shared" si="3"/>
        <v>71</v>
      </c>
      <c r="L14" s="34">
        <f t="shared" si="3"/>
        <v>80.5</v>
      </c>
      <c r="M14" s="34">
        <f t="shared" si="3"/>
        <v>89</v>
      </c>
      <c r="N14" s="34">
        <f>(N2+M2)/2</f>
        <v>98.5</v>
      </c>
      <c r="O14" s="34">
        <f>(O2+N2)/2</f>
        <v>108.5</v>
      </c>
      <c r="P14" s="34">
        <f>(P2+O2)/2</f>
        <v>116.5</v>
      </c>
      <c r="Q14" s="34"/>
      <c r="R14" s="34"/>
      <c r="S14" s="34"/>
      <c r="T14" s="34"/>
      <c r="U14" s="34"/>
      <c r="V14" s="35"/>
      <c r="W14" s="1"/>
      <c r="X14" s="1"/>
      <c r="Y14" s="1"/>
    </row>
    <row r="15" spans="1:25" ht="12.75">
      <c r="A15" s="1"/>
      <c r="B15" s="2" t="s">
        <v>19</v>
      </c>
      <c r="C15" s="33">
        <v>0</v>
      </c>
      <c r="D15" s="34">
        <f aca="true" t="shared" si="4" ref="D15:M15">(D13-C13)/(D2-C2)*100000*$C$6</f>
        <v>0.8178023274668158</v>
      </c>
      <c r="E15" s="34">
        <f t="shared" si="4"/>
        <v>1.3005913388731185</v>
      </c>
      <c r="F15" s="34">
        <f t="shared" si="4"/>
        <v>1.1157736704441457</v>
      </c>
      <c r="G15" s="34">
        <f t="shared" si="4"/>
        <v>0.6933332854636173</v>
      </c>
      <c r="H15" s="34">
        <f t="shared" si="4"/>
        <v>0.4029055207894954</v>
      </c>
      <c r="I15" s="34">
        <f t="shared" si="4"/>
        <v>0.3468001571592756</v>
      </c>
      <c r="J15" s="34">
        <f t="shared" si="4"/>
        <v>0.138880280176671</v>
      </c>
      <c r="K15" s="34">
        <f t="shared" si="4"/>
        <v>0.16264255183182852</v>
      </c>
      <c r="L15" s="34">
        <f t="shared" si="4"/>
        <v>0.1388802801766714</v>
      </c>
      <c r="M15" s="34">
        <f t="shared" si="4"/>
        <v>0.07947460103878597</v>
      </c>
      <c r="N15" s="34">
        <f>(N13-M13)/(N2-M2)*100000*$C$6</f>
        <v>0.07407408475351833</v>
      </c>
      <c r="O15" s="34">
        <f>(O13-N13)/(O2-N2)*100000*$C$6</f>
        <v>0.03327018393154166</v>
      </c>
      <c r="P15" s="34">
        <f>(P13-O13)/(P2-O2)*100000*$C$6</f>
        <v>0.1388802801766715</v>
      </c>
      <c r="Q15" s="34"/>
      <c r="R15" s="34"/>
      <c r="S15" s="34"/>
      <c r="T15" s="34"/>
      <c r="U15" s="34"/>
      <c r="V15" s="35"/>
      <c r="W15" s="1"/>
      <c r="X15" s="1"/>
      <c r="Y15" s="1"/>
    </row>
    <row r="16" spans="1:25" ht="12.75">
      <c r="A16" s="1"/>
      <c r="B16" s="2" t="s">
        <v>20</v>
      </c>
      <c r="C16" s="33">
        <f aca="true" t="shared" si="5" ref="C16:M16">C12*0.001/$C$7</f>
        <v>0.006944014008833545</v>
      </c>
      <c r="D16" s="34">
        <f t="shared" si="5"/>
        <v>0.06419017693151065</v>
      </c>
      <c r="E16" s="34">
        <f t="shared" si="5"/>
        <v>0.1812433974300913</v>
      </c>
      <c r="F16" s="34">
        <f t="shared" si="5"/>
        <v>0.2816630277700644</v>
      </c>
      <c r="G16" s="34">
        <f t="shared" si="5"/>
        <v>0.3440630234617899</v>
      </c>
      <c r="H16" s="34">
        <f t="shared" si="5"/>
        <v>0.3803245203328446</v>
      </c>
      <c r="I16" s="34">
        <f t="shared" si="5"/>
        <v>0.40806853290558653</v>
      </c>
      <c r="J16" s="34">
        <f t="shared" si="5"/>
        <v>0.42195656092325373</v>
      </c>
      <c r="K16" s="34">
        <f t="shared" si="5"/>
        <v>0.4382208161064366</v>
      </c>
      <c r="L16" s="34">
        <f t="shared" si="5"/>
        <v>0.450720041322337</v>
      </c>
      <c r="M16" s="34">
        <f t="shared" si="5"/>
        <v>0.45707800940543986</v>
      </c>
      <c r="N16" s="34">
        <f>N12*0.001/$C$7</f>
        <v>0.46522615872832696</v>
      </c>
      <c r="O16" s="34">
        <f>O12*0.001/$C$7</f>
        <v>0.46822047528216565</v>
      </c>
      <c r="P16" s="34">
        <f>P12*0.001/$C$7</f>
        <v>0.4779420948945326</v>
      </c>
      <c r="Q16" s="34"/>
      <c r="R16" s="34"/>
      <c r="S16" s="34"/>
      <c r="T16" s="34"/>
      <c r="U16" s="34"/>
      <c r="V16" s="35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I7" sqref="I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5</v>
      </c>
      <c r="F2" s="43">
        <f aca="true" t="shared" si="0" ref="F2:X2">E2+$C$5</f>
        <v>10</v>
      </c>
      <c r="G2" s="43">
        <f t="shared" si="0"/>
        <v>15</v>
      </c>
      <c r="H2" s="43">
        <f t="shared" si="0"/>
        <v>20</v>
      </c>
      <c r="I2" s="43">
        <f t="shared" si="0"/>
        <v>25</v>
      </c>
      <c r="J2" s="43">
        <f t="shared" si="0"/>
        <v>30</v>
      </c>
      <c r="K2" s="43">
        <f t="shared" si="0"/>
        <v>35</v>
      </c>
      <c r="L2" s="43">
        <f t="shared" si="0"/>
        <v>40</v>
      </c>
      <c r="M2" s="43">
        <f t="shared" si="0"/>
        <v>45</v>
      </c>
      <c r="N2" s="43">
        <f t="shared" si="0"/>
        <v>50</v>
      </c>
      <c r="O2" s="43">
        <f t="shared" si="0"/>
        <v>55</v>
      </c>
      <c r="P2" s="43">
        <f t="shared" si="0"/>
        <v>60</v>
      </c>
      <c r="Q2" s="43">
        <f t="shared" si="0"/>
        <v>65</v>
      </c>
      <c r="R2" s="43">
        <f t="shared" si="0"/>
        <v>70</v>
      </c>
      <c r="S2" s="43">
        <f t="shared" si="0"/>
        <v>75</v>
      </c>
      <c r="T2" s="43">
        <f t="shared" si="0"/>
        <v>80</v>
      </c>
      <c r="U2" s="43">
        <f t="shared" si="0"/>
        <v>85</v>
      </c>
      <c r="V2" s="43">
        <f t="shared" si="0"/>
        <v>90</v>
      </c>
      <c r="W2" s="43">
        <f t="shared" si="0"/>
        <v>95</v>
      </c>
      <c r="X2" s="43">
        <f t="shared" si="0"/>
        <v>100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0.17</v>
      </c>
      <c r="D4" s="1"/>
      <c r="E4" s="19" t="s">
        <v>8</v>
      </c>
      <c r="F4" s="20"/>
      <c r="G4" s="53">
        <f>O4*(L5*(L4-1)-L6)*6000000</f>
        <v>1.5529234800000002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2.02E-07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5</v>
      </c>
      <c r="D5" s="1" t="s">
        <v>34</v>
      </c>
      <c r="E5" s="19" t="s">
        <v>8</v>
      </c>
      <c r="F5" s="20"/>
      <c r="G5" s="53">
        <f>MAX(D12:F12)</f>
        <v>1.5722452000000005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0.0261</v>
      </c>
      <c r="E9" s="50">
        <v>0.07323405</v>
      </c>
      <c r="F9" s="50">
        <v>0.15184631</v>
      </c>
      <c r="G9" s="50">
        <v>0.23048182</v>
      </c>
      <c r="H9" s="50">
        <v>0.30917618</v>
      </c>
      <c r="I9" s="50">
        <v>0.38785285</v>
      </c>
      <c r="J9" s="50">
        <v>0.46647659</v>
      </c>
      <c r="K9" s="50">
        <v>0.54487779</v>
      </c>
      <c r="L9" s="50">
        <v>0.62216488</v>
      </c>
      <c r="M9" s="50">
        <v>0.69646204</v>
      </c>
      <c r="N9" s="50">
        <v>0.76444073</v>
      </c>
      <c r="O9" s="50">
        <v>0.82271802</v>
      </c>
      <c r="P9" s="50">
        <v>0.86924686</v>
      </c>
      <c r="Q9" s="50">
        <v>0.90288334</v>
      </c>
      <c r="R9" s="50">
        <v>0.92055419</v>
      </c>
      <c r="S9" s="50">
        <v>0.92934512</v>
      </c>
      <c r="T9" s="50">
        <v>0.93353896</v>
      </c>
      <c r="U9" s="50">
        <v>0.93571091</v>
      </c>
      <c r="V9" s="50">
        <v>0.93670474</v>
      </c>
      <c r="W9" s="51">
        <v>0.93708728</v>
      </c>
      <c r="X9" s="52">
        <v>0.93720537</v>
      </c>
      <c r="Y9" s="52">
        <v>0.93727189</v>
      </c>
      <c r="Z9" s="52">
        <v>0.93731054</v>
      </c>
      <c r="AA9" s="52">
        <v>0.93733589</v>
      </c>
      <c r="AB9" s="52">
        <v>0.93735397</v>
      </c>
      <c r="AC9" s="52">
        <v>0.93736304</v>
      </c>
      <c r="AD9" s="52">
        <v>0.93736727</v>
      </c>
      <c r="AE9" s="52">
        <v>0.93736986</v>
      </c>
      <c r="AF9" s="52">
        <v>0.93737139</v>
      </c>
      <c r="AG9" s="52">
        <v>0.93737235</v>
      </c>
      <c r="AH9" s="52">
        <v>0.93737256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X10">D9/$C4/1000</f>
        <v>0.0001535294117647059</v>
      </c>
      <c r="E10" s="37">
        <f t="shared" si="1"/>
        <v>0.0004307885294117646</v>
      </c>
      <c r="F10" s="37">
        <f t="shared" si="1"/>
        <v>0.0008932135882352941</v>
      </c>
      <c r="G10" s="37">
        <f t="shared" si="1"/>
        <v>0.001355775411764706</v>
      </c>
      <c r="H10" s="37">
        <f t="shared" si="1"/>
        <v>0.0018186834117647059</v>
      </c>
      <c r="I10" s="37">
        <f t="shared" si="1"/>
        <v>0.0022814873529411767</v>
      </c>
      <c r="J10" s="37">
        <f t="shared" si="1"/>
        <v>0.0027439799411764706</v>
      </c>
      <c r="K10" s="37">
        <f t="shared" si="1"/>
        <v>0.003205163470588235</v>
      </c>
      <c r="L10" s="37">
        <f t="shared" si="1"/>
        <v>0.003659793411764706</v>
      </c>
      <c r="M10" s="37">
        <f t="shared" si="1"/>
        <v>0.0040968355294117645</v>
      </c>
      <c r="N10" s="37">
        <f t="shared" si="1"/>
        <v>0.004496710176470587</v>
      </c>
      <c r="O10" s="37">
        <f t="shared" si="1"/>
        <v>0.004839517764705883</v>
      </c>
      <c r="P10" s="37">
        <f t="shared" si="1"/>
        <v>0.005113216823529412</v>
      </c>
      <c r="Q10" s="37">
        <f t="shared" si="1"/>
        <v>0.005311078470588235</v>
      </c>
      <c r="R10" s="37">
        <f t="shared" si="1"/>
        <v>0.005415024647058823</v>
      </c>
      <c r="S10" s="37">
        <f t="shared" si="1"/>
        <v>0.005466736</v>
      </c>
      <c r="T10" s="37">
        <f t="shared" si="1"/>
        <v>0.005491405647058824</v>
      </c>
      <c r="U10" s="37">
        <f t="shared" si="1"/>
        <v>0.005504181823529411</v>
      </c>
      <c r="V10" s="37">
        <f t="shared" si="1"/>
        <v>0.0055100278823529405</v>
      </c>
      <c r="W10" s="37">
        <f t="shared" si="1"/>
        <v>0.0055122781176470586</v>
      </c>
      <c r="X10" s="37">
        <f t="shared" si="1"/>
        <v>0.0055129727647058825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X11">(D2+C2)/2</f>
        <v>1</v>
      </c>
      <c r="E11" s="34">
        <f t="shared" si="2"/>
        <v>3.5</v>
      </c>
      <c r="F11" s="34">
        <f t="shared" si="2"/>
        <v>7.5</v>
      </c>
      <c r="G11" s="34">
        <f t="shared" si="2"/>
        <v>12.5</v>
      </c>
      <c r="H11" s="34">
        <f t="shared" si="2"/>
        <v>17.5</v>
      </c>
      <c r="I11" s="34">
        <f t="shared" si="2"/>
        <v>22.5</v>
      </c>
      <c r="J11" s="34">
        <f t="shared" si="2"/>
        <v>27.5</v>
      </c>
      <c r="K11" s="34">
        <f t="shared" si="2"/>
        <v>32.5</v>
      </c>
      <c r="L11" s="34">
        <f t="shared" si="2"/>
        <v>37.5</v>
      </c>
      <c r="M11" s="34">
        <f t="shared" si="2"/>
        <v>42.5</v>
      </c>
      <c r="N11" s="34">
        <f t="shared" si="2"/>
        <v>47.5</v>
      </c>
      <c r="O11" s="34">
        <f t="shared" si="2"/>
        <v>52.5</v>
      </c>
      <c r="P11" s="34">
        <f t="shared" si="2"/>
        <v>57.5</v>
      </c>
      <c r="Q11" s="34">
        <f t="shared" si="2"/>
        <v>62.5</v>
      </c>
      <c r="R11" s="34">
        <f t="shared" si="2"/>
        <v>67.5</v>
      </c>
      <c r="S11" s="34">
        <f t="shared" si="2"/>
        <v>72.5</v>
      </c>
      <c r="T11" s="34">
        <f t="shared" si="2"/>
        <v>77.5</v>
      </c>
      <c r="U11" s="34">
        <f t="shared" si="2"/>
        <v>82.5</v>
      </c>
      <c r="V11" s="34">
        <f t="shared" si="2"/>
        <v>87.5</v>
      </c>
      <c r="W11" s="34">
        <f t="shared" si="2"/>
        <v>92.5</v>
      </c>
      <c r="X11" s="34">
        <f t="shared" si="2"/>
        <v>97.5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X12">(E9-D9)/(E2-D2)*100</f>
        <v>1.571135</v>
      </c>
      <c r="F12" s="34">
        <f t="shared" si="3"/>
        <v>1.5722452000000005</v>
      </c>
      <c r="G12" s="34">
        <f t="shared" si="3"/>
        <v>1.5727102</v>
      </c>
      <c r="H12" s="34">
        <f t="shared" si="3"/>
        <v>1.5738872000000004</v>
      </c>
      <c r="I12" s="34">
        <f t="shared" si="3"/>
        <v>1.5735334</v>
      </c>
      <c r="J12" s="34">
        <f t="shared" si="3"/>
        <v>1.5724748</v>
      </c>
      <c r="K12" s="34">
        <f t="shared" si="3"/>
        <v>1.568024</v>
      </c>
      <c r="L12" s="34">
        <f t="shared" si="3"/>
        <v>1.5457418</v>
      </c>
      <c r="M12" s="34">
        <f t="shared" si="3"/>
        <v>1.4859431999999995</v>
      </c>
      <c r="N12" s="34">
        <f t="shared" si="3"/>
        <v>1.3595738000000002</v>
      </c>
      <c r="O12" s="34">
        <f t="shared" si="3"/>
        <v>1.1655458000000007</v>
      </c>
      <c r="P12" s="34">
        <f t="shared" si="3"/>
        <v>0.9305767999999982</v>
      </c>
      <c r="Q12" s="34">
        <f t="shared" si="3"/>
        <v>0.6727296000000016</v>
      </c>
      <c r="R12" s="34">
        <f t="shared" si="3"/>
        <v>0.3534170000000003</v>
      </c>
      <c r="S12" s="34">
        <f t="shared" si="3"/>
        <v>0.1758185999999995</v>
      </c>
      <c r="T12" s="34">
        <f t="shared" si="3"/>
        <v>0.08387680000000008</v>
      </c>
      <c r="U12" s="34">
        <f t="shared" si="3"/>
        <v>0.04343899999999845</v>
      </c>
      <c r="V12" s="34">
        <f t="shared" si="3"/>
        <v>0.019876600000001687</v>
      </c>
      <c r="W12" s="34">
        <f t="shared" si="3"/>
        <v>0.007650799999998625</v>
      </c>
      <c r="X12" s="34">
        <f t="shared" si="3"/>
        <v>0.0023618000000014128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5"/>
  <sheetViews>
    <sheetView showGridLines="0" tabSelected="1" zoomScale="70" zoomScaleNormal="70" workbookViewId="0" topLeftCell="B1">
      <selection activeCell="I35" sqref="I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1.3</v>
      </c>
      <c r="D2" s="4">
        <v>10</v>
      </c>
      <c r="E2" s="4">
        <v>18</v>
      </c>
      <c r="F2" s="4">
        <v>28</v>
      </c>
      <c r="G2" s="4">
        <v>36</v>
      </c>
      <c r="H2" s="4">
        <v>45</v>
      </c>
      <c r="I2" s="4">
        <v>54</v>
      </c>
      <c r="J2" s="4">
        <v>64</v>
      </c>
      <c r="K2" s="4">
        <v>73</v>
      </c>
      <c r="L2" s="4">
        <v>82</v>
      </c>
      <c r="M2" s="4">
        <v>91</v>
      </c>
      <c r="N2" s="4">
        <v>102</v>
      </c>
      <c r="O2" s="4">
        <v>110</v>
      </c>
      <c r="P2" s="4">
        <v>118</v>
      </c>
      <c r="Q2" s="4">
        <v>127</v>
      </c>
      <c r="R2" s="4">
        <v>136</v>
      </c>
      <c r="S2" s="4">
        <v>145</v>
      </c>
      <c r="T2" s="4"/>
      <c r="U2" s="4"/>
      <c r="V2" s="5"/>
      <c r="W2" s="1"/>
      <c r="X2" s="1"/>
      <c r="Y2" s="1"/>
    </row>
    <row r="3" spans="1:25" ht="12.75">
      <c r="A3" s="1"/>
      <c r="B3" s="2" t="s">
        <v>1</v>
      </c>
      <c r="C3" s="3">
        <v>0</v>
      </c>
      <c r="D3" s="4">
        <v>-0.4</v>
      </c>
      <c r="E3" s="4">
        <v>-1.4</v>
      </c>
      <c r="F3" s="4">
        <v>-2.3</v>
      </c>
      <c r="G3" s="4">
        <v>-3.1</v>
      </c>
      <c r="H3" s="4">
        <v>-4</v>
      </c>
      <c r="I3" s="4">
        <v>-4.6</v>
      </c>
      <c r="J3" s="4">
        <v>-5.2</v>
      </c>
      <c r="K3" s="4">
        <v>-5.6</v>
      </c>
      <c r="L3" s="4">
        <v>-5.9</v>
      </c>
      <c r="M3" s="4">
        <v>-6</v>
      </c>
      <c r="N3" s="4">
        <v>-6</v>
      </c>
      <c r="O3" s="4">
        <v>-6</v>
      </c>
      <c r="P3" s="4">
        <v>-6</v>
      </c>
      <c r="Q3" s="4">
        <v>-6</v>
      </c>
      <c r="R3" s="4">
        <v>-6</v>
      </c>
      <c r="S3" s="4">
        <v>-6</v>
      </c>
      <c r="T3" s="4"/>
      <c r="U3" s="4"/>
      <c r="V3" s="5"/>
      <c r="W3" s="1"/>
      <c r="X3" s="1"/>
      <c r="Y3" s="1"/>
    </row>
    <row r="4" spans="1:25" ht="12.75">
      <c r="A4" s="1"/>
      <c r="B4" s="2" t="s">
        <v>2</v>
      </c>
      <c r="C4" s="3">
        <v>36.79</v>
      </c>
      <c r="D4" s="4">
        <v>37.14</v>
      </c>
      <c r="E4" s="4">
        <v>38</v>
      </c>
      <c r="F4" s="4">
        <v>38.89</v>
      </c>
      <c r="G4" s="4">
        <v>39.6</v>
      </c>
      <c r="H4" s="4">
        <v>40.36</v>
      </c>
      <c r="I4" s="4">
        <v>40.96</v>
      </c>
      <c r="J4" s="4">
        <v>41.49</v>
      </c>
      <c r="K4" s="4">
        <v>41.81</v>
      </c>
      <c r="L4" s="4">
        <v>42</v>
      </c>
      <c r="M4" s="4">
        <v>42.11</v>
      </c>
      <c r="N4" s="4">
        <v>42.08</v>
      </c>
      <c r="O4" s="4">
        <v>42.04</v>
      </c>
      <c r="P4" s="4">
        <v>42.02</v>
      </c>
      <c r="Q4" s="4">
        <v>41.98</v>
      </c>
      <c r="R4" s="4">
        <v>41.95</v>
      </c>
      <c r="S4" s="4">
        <v>41.92</v>
      </c>
      <c r="T4" s="4"/>
      <c r="U4" s="4"/>
      <c r="V4" s="5"/>
      <c r="W4" s="1"/>
      <c r="X4" s="1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0.17</v>
      </c>
      <c r="D6" s="1"/>
      <c r="E6" s="2" t="s">
        <v>4</v>
      </c>
      <c r="F6" s="8">
        <f>LINEST(D11:S11,D2:S2)</f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22</v>
      </c>
      <c r="C7" s="18">
        <f>0.0932*0.0932*PI()/4</f>
        <v>0.006822156942829452</v>
      </c>
      <c r="D7" s="1"/>
      <c r="E7" s="19" t="s">
        <v>8</v>
      </c>
      <c r="F7" s="20"/>
      <c r="G7" s="39">
        <f>AVERAGE(F15:G15)/100</f>
        <v>0.013884109034850075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28" t="s">
        <v>15</v>
      </c>
      <c r="C11" s="29">
        <f aca="true" t="shared" si="0" ref="C11:S11">C4+C3</f>
        <v>36.79</v>
      </c>
      <c r="D11" s="30">
        <f t="shared" si="0"/>
        <v>36.74</v>
      </c>
      <c r="E11" s="30">
        <f t="shared" si="0"/>
        <v>36.6</v>
      </c>
      <c r="F11" s="30">
        <f t="shared" si="0"/>
        <v>36.59</v>
      </c>
      <c r="G11" s="30">
        <f t="shared" si="0"/>
        <v>36.5</v>
      </c>
      <c r="H11" s="30">
        <f t="shared" si="0"/>
        <v>36.36</v>
      </c>
      <c r="I11" s="30">
        <f t="shared" si="0"/>
        <v>36.36</v>
      </c>
      <c r="J11" s="30">
        <f t="shared" si="0"/>
        <v>36.29</v>
      </c>
      <c r="K11" s="30">
        <f t="shared" si="0"/>
        <v>36.21</v>
      </c>
      <c r="L11" s="30">
        <f t="shared" si="0"/>
        <v>36.1</v>
      </c>
      <c r="M11" s="30">
        <f t="shared" si="0"/>
        <v>36.11</v>
      </c>
      <c r="N11" s="30">
        <f t="shared" si="0"/>
        <v>36.08</v>
      </c>
      <c r="O11" s="30">
        <f t="shared" si="0"/>
        <v>36.04</v>
      </c>
      <c r="P11" s="30">
        <f t="shared" si="0"/>
        <v>36.02</v>
      </c>
      <c r="Q11" s="30">
        <f t="shared" si="0"/>
        <v>35.98</v>
      </c>
      <c r="R11" s="30">
        <f t="shared" si="0"/>
        <v>35.95</v>
      </c>
      <c r="S11" s="30">
        <f t="shared" si="0"/>
        <v>35.92</v>
      </c>
      <c r="T11" s="30"/>
      <c r="U11" s="30"/>
      <c r="V11" s="31"/>
      <c r="W11" s="1"/>
      <c r="X11" s="1"/>
      <c r="Y11" s="1"/>
    </row>
    <row r="12" spans="1:25" ht="12.75">
      <c r="A12" s="1"/>
      <c r="B12" s="32" t="s">
        <v>16</v>
      </c>
      <c r="C12" s="33">
        <f aca="true" t="shared" si="1" ref="C12:S12">C4-$C$4-$F$6*C2</f>
        <v>0.007597942101234536</v>
      </c>
      <c r="D12" s="34">
        <f t="shared" si="1"/>
        <v>0.40844570847103634</v>
      </c>
      <c r="E12" s="34">
        <f t="shared" si="1"/>
        <v>1.3152022752478636</v>
      </c>
      <c r="F12" s="34">
        <f t="shared" si="1"/>
        <v>2.263647983718899</v>
      </c>
      <c r="G12" s="34">
        <f t="shared" si="1"/>
        <v>3.0204045504957278</v>
      </c>
      <c r="H12" s="34">
        <f t="shared" si="1"/>
        <v>3.8330056881196573</v>
      </c>
      <c r="I12" s="34">
        <f t="shared" si="1"/>
        <v>4.48560682574359</v>
      </c>
      <c r="J12" s="34">
        <f t="shared" si="1"/>
        <v>5.074052534214626</v>
      </c>
      <c r="K12" s="34">
        <f t="shared" si="1"/>
        <v>5.446653671838558</v>
      </c>
      <c r="L12" s="34">
        <f t="shared" si="1"/>
        <v>5.689254809462487</v>
      </c>
      <c r="M12" s="34">
        <f t="shared" si="1"/>
        <v>5.851855947086418</v>
      </c>
      <c r="N12" s="34">
        <f t="shared" si="1"/>
        <v>5.886146226404555</v>
      </c>
      <c r="O12" s="34">
        <f t="shared" si="1"/>
        <v>5.892902793181384</v>
      </c>
      <c r="P12" s="34">
        <f t="shared" si="1"/>
        <v>5.9196593599582155</v>
      </c>
      <c r="Q12" s="34">
        <f t="shared" si="1"/>
        <v>5.932260497582141</v>
      </c>
      <c r="R12" s="34">
        <f t="shared" si="1"/>
        <v>5.954861635206078</v>
      </c>
      <c r="S12" s="34">
        <f t="shared" si="1"/>
        <v>5.977462772830009</v>
      </c>
      <c r="T12" s="34"/>
      <c r="U12" s="34"/>
      <c r="V12" s="35"/>
      <c r="W12" s="1"/>
      <c r="X12" s="1"/>
      <c r="Y12" s="1"/>
    </row>
    <row r="13" spans="1:25" ht="12.75">
      <c r="A13" s="1"/>
      <c r="B13" s="32" t="s">
        <v>17</v>
      </c>
      <c r="C13" s="36">
        <f aca="true" t="shared" si="2" ref="C13:S13">C12*0.000001/$C$7/$C$6</f>
        <v>6.551267794133891E-06</v>
      </c>
      <c r="D13" s="37">
        <f t="shared" si="2"/>
        <v>0.0003521792058830932</v>
      </c>
      <c r="E13" s="37">
        <f t="shared" si="2"/>
        <v>0.0011340231596662141</v>
      </c>
      <c r="F13" s="37">
        <f t="shared" si="2"/>
        <v>0.0019518132588275652</v>
      </c>
      <c r="G13" s="37">
        <f t="shared" si="2"/>
        <v>0.0026043208533667265</v>
      </c>
      <c r="H13" s="37">
        <f t="shared" si="2"/>
        <v>0.003304980004418591</v>
      </c>
      <c r="I13" s="37">
        <f t="shared" si="2"/>
        <v>0.0038676803722769004</v>
      </c>
      <c r="J13" s="37">
        <f t="shared" si="2"/>
        <v>0.0043750632092527456</v>
      </c>
      <c r="K13" s="37">
        <f t="shared" si="2"/>
        <v>0.004696335706522328</v>
      </c>
      <c r="L13" s="37">
        <f t="shared" si="2"/>
        <v>0.0049055166924471426</v>
      </c>
      <c r="M13" s="37">
        <f t="shared" si="2"/>
        <v>0.0050457182867751785</v>
      </c>
      <c r="N13" s="37">
        <f t="shared" si="2"/>
        <v>0.005075284819338287</v>
      </c>
      <c r="O13" s="37">
        <f t="shared" si="2"/>
        <v>0.005081110617657645</v>
      </c>
      <c r="P13" s="37">
        <f t="shared" si="2"/>
        <v>0.005104181263876201</v>
      </c>
      <c r="Q13" s="37">
        <f t="shared" si="2"/>
        <v>0.005115046498960271</v>
      </c>
      <c r="R13" s="37">
        <f t="shared" si="2"/>
        <v>0.00513453415799395</v>
      </c>
      <c r="S13" s="37">
        <f t="shared" si="2"/>
        <v>0.005154021817027622</v>
      </c>
      <c r="T13" s="37"/>
      <c r="U13" s="37"/>
      <c r="V13" s="38"/>
      <c r="W13" s="1"/>
      <c r="X13" s="1"/>
      <c r="Y13" s="1"/>
    </row>
    <row r="14" spans="1:25" ht="12.75">
      <c r="A14" s="1"/>
      <c r="B14" s="2" t="s">
        <v>18</v>
      </c>
      <c r="C14" s="33">
        <v>0</v>
      </c>
      <c r="D14" s="34">
        <f aca="true" t="shared" si="3" ref="D14:S14">(D2+C2)/2</f>
        <v>5.65</v>
      </c>
      <c r="E14" s="34">
        <f t="shared" si="3"/>
        <v>14</v>
      </c>
      <c r="F14" s="34">
        <f t="shared" si="3"/>
        <v>23</v>
      </c>
      <c r="G14" s="34">
        <f t="shared" si="3"/>
        <v>32</v>
      </c>
      <c r="H14" s="34">
        <f t="shared" si="3"/>
        <v>40.5</v>
      </c>
      <c r="I14" s="34">
        <f t="shared" si="3"/>
        <v>49.5</v>
      </c>
      <c r="J14" s="34">
        <f t="shared" si="3"/>
        <v>59</v>
      </c>
      <c r="K14" s="34">
        <f t="shared" si="3"/>
        <v>68.5</v>
      </c>
      <c r="L14" s="34">
        <f t="shared" si="3"/>
        <v>77.5</v>
      </c>
      <c r="M14" s="34">
        <f t="shared" si="3"/>
        <v>86.5</v>
      </c>
      <c r="N14" s="34">
        <f t="shared" si="3"/>
        <v>96.5</v>
      </c>
      <c r="O14" s="34">
        <f t="shared" si="3"/>
        <v>106</v>
      </c>
      <c r="P14" s="34">
        <f t="shared" si="3"/>
        <v>114</v>
      </c>
      <c r="Q14" s="34">
        <f t="shared" si="3"/>
        <v>122.5</v>
      </c>
      <c r="R14" s="34">
        <f t="shared" si="3"/>
        <v>131.5</v>
      </c>
      <c r="S14" s="34">
        <f t="shared" si="3"/>
        <v>140.5</v>
      </c>
      <c r="T14" s="34"/>
      <c r="U14" s="34"/>
      <c r="V14" s="35"/>
      <c r="W14" s="1"/>
      <c r="X14" s="1"/>
      <c r="Y14" s="1"/>
    </row>
    <row r="15" spans="1:25" ht="12.75">
      <c r="A15" s="1"/>
      <c r="B15" s="2" t="s">
        <v>19</v>
      </c>
      <c r="C15" s="33">
        <v>0</v>
      </c>
      <c r="D15" s="34">
        <f aca="true" t="shared" si="4" ref="D15:S15">(D13-C13)/(D2-C2)*100000*$C$6</f>
        <v>0.6753649364956678</v>
      </c>
      <c r="E15" s="34">
        <f t="shared" si="4"/>
        <v>1.661418401789132</v>
      </c>
      <c r="F15" s="34">
        <f t="shared" si="4"/>
        <v>1.3902431685742969</v>
      </c>
      <c r="G15" s="34">
        <f t="shared" si="4"/>
        <v>1.386578638395718</v>
      </c>
      <c r="H15" s="34">
        <f t="shared" si="4"/>
        <v>1.3234672853201883</v>
      </c>
      <c r="I15" s="34">
        <f t="shared" si="4"/>
        <v>1.0628784726212515</v>
      </c>
      <c r="J15" s="34">
        <f t="shared" si="4"/>
        <v>0.8625508228589369</v>
      </c>
      <c r="K15" s="34">
        <f t="shared" si="4"/>
        <v>0.6068480503981001</v>
      </c>
      <c r="L15" s="34">
        <f t="shared" si="4"/>
        <v>0.3951196400802055</v>
      </c>
      <c r="M15" s="34">
        <f t="shared" si="4"/>
        <v>0.2648252337307346</v>
      </c>
      <c r="N15" s="34">
        <f t="shared" si="4"/>
        <v>0.04569373214298535</v>
      </c>
      <c r="O15" s="34">
        <f t="shared" si="4"/>
        <v>0.012379821428637104</v>
      </c>
      <c r="P15" s="34">
        <f t="shared" si="4"/>
        <v>0.04902512321442994</v>
      </c>
      <c r="Q15" s="34">
        <f t="shared" si="4"/>
        <v>0.020523221825467054</v>
      </c>
      <c r="R15" s="34">
        <f t="shared" si="4"/>
        <v>0.03681002261917078</v>
      </c>
      <c r="S15" s="34">
        <f t="shared" si="4"/>
        <v>0.036810022619157674</v>
      </c>
      <c r="T15" s="34"/>
      <c r="U15" s="34"/>
      <c r="V15" s="35"/>
      <c r="W15" s="1"/>
      <c r="X15" s="1"/>
      <c r="Y15" s="1"/>
    </row>
    <row r="16" spans="1:25" ht="12.75">
      <c r="A16" s="1"/>
      <c r="B16" s="2" t="s">
        <v>20</v>
      </c>
      <c r="C16" s="33">
        <f aca="true" t="shared" si="5" ref="C16:S16">C12*0.001/$C$7</f>
        <v>0.0011137155250027615</v>
      </c>
      <c r="D16" s="34">
        <f t="shared" si="5"/>
        <v>0.05987046500012586</v>
      </c>
      <c r="E16" s="34">
        <f t="shared" si="5"/>
        <v>0.19278393714325645</v>
      </c>
      <c r="F16" s="34">
        <f t="shared" si="5"/>
        <v>0.3318082540006861</v>
      </c>
      <c r="G16" s="34">
        <f t="shared" si="5"/>
        <v>0.4427345450723436</v>
      </c>
      <c r="H16" s="34">
        <f t="shared" si="5"/>
        <v>0.5618466007511606</v>
      </c>
      <c r="I16" s="34">
        <f t="shared" si="5"/>
        <v>0.657505663287073</v>
      </c>
      <c r="J16" s="34">
        <f t="shared" si="5"/>
        <v>0.743760745572967</v>
      </c>
      <c r="K16" s="34">
        <f t="shared" si="5"/>
        <v>0.7983770701087959</v>
      </c>
      <c r="L16" s="34">
        <f t="shared" si="5"/>
        <v>0.8339378377160142</v>
      </c>
      <c r="M16" s="34">
        <f t="shared" si="5"/>
        <v>0.8577721087517803</v>
      </c>
      <c r="N16" s="34">
        <f t="shared" si="5"/>
        <v>0.8627984192875089</v>
      </c>
      <c r="O16" s="34">
        <f t="shared" si="5"/>
        <v>0.8637888050017999</v>
      </c>
      <c r="P16" s="34">
        <f t="shared" si="5"/>
        <v>0.8677108148589543</v>
      </c>
      <c r="Q16" s="34">
        <f t="shared" si="5"/>
        <v>0.8695579048232462</v>
      </c>
      <c r="R16" s="34">
        <f t="shared" si="5"/>
        <v>0.8728708068589716</v>
      </c>
      <c r="S16" s="34">
        <f t="shared" si="5"/>
        <v>0.876183708894696</v>
      </c>
      <c r="T16" s="34"/>
      <c r="U16" s="34"/>
      <c r="V16" s="35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D10" sqref="D10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5</v>
      </c>
      <c r="F2" s="43">
        <f aca="true" t="shared" si="0" ref="F2:AA2">E2+$C$5</f>
        <v>10</v>
      </c>
      <c r="G2" s="43">
        <f t="shared" si="0"/>
        <v>15</v>
      </c>
      <c r="H2" s="43">
        <f t="shared" si="0"/>
        <v>20</v>
      </c>
      <c r="I2" s="43">
        <f t="shared" si="0"/>
        <v>25</v>
      </c>
      <c r="J2" s="43">
        <f t="shared" si="0"/>
        <v>30</v>
      </c>
      <c r="K2" s="43">
        <f t="shared" si="0"/>
        <v>35</v>
      </c>
      <c r="L2" s="43">
        <f t="shared" si="0"/>
        <v>40</v>
      </c>
      <c r="M2" s="43">
        <f t="shared" si="0"/>
        <v>45</v>
      </c>
      <c r="N2" s="43">
        <f t="shared" si="0"/>
        <v>50</v>
      </c>
      <c r="O2" s="43">
        <f t="shared" si="0"/>
        <v>55</v>
      </c>
      <c r="P2" s="43">
        <f t="shared" si="0"/>
        <v>60</v>
      </c>
      <c r="Q2" s="43">
        <f t="shared" si="0"/>
        <v>65</v>
      </c>
      <c r="R2" s="43">
        <f t="shared" si="0"/>
        <v>70</v>
      </c>
      <c r="S2" s="43">
        <f t="shared" si="0"/>
        <v>75</v>
      </c>
      <c r="T2" s="43">
        <f t="shared" si="0"/>
        <v>80</v>
      </c>
      <c r="U2" s="43">
        <f t="shared" si="0"/>
        <v>85</v>
      </c>
      <c r="V2" s="43">
        <f t="shared" si="0"/>
        <v>90</v>
      </c>
      <c r="W2" s="43">
        <f t="shared" si="0"/>
        <v>95</v>
      </c>
      <c r="X2" s="43">
        <f t="shared" si="0"/>
        <v>100</v>
      </c>
      <c r="Y2" s="43">
        <f t="shared" si="0"/>
        <v>105</v>
      </c>
      <c r="Z2" s="43">
        <f t="shared" si="0"/>
        <v>110</v>
      </c>
      <c r="AA2" s="43">
        <f t="shared" si="0"/>
        <v>115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0.26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5</v>
      </c>
      <c r="D5" s="1" t="s">
        <v>34</v>
      </c>
      <c r="E5" s="19" t="s">
        <v>8</v>
      </c>
      <c r="F5" s="20"/>
      <c r="G5" s="53">
        <f>MAX(D12:F12)</f>
        <v>1.5707998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0.0262</v>
      </c>
      <c r="E9" s="50">
        <v>0.073323994</v>
      </c>
      <c r="F9" s="50">
        <v>0.1518036</v>
      </c>
      <c r="G9" s="50">
        <v>0.23029837</v>
      </c>
      <c r="H9" s="50">
        <v>0.30886156</v>
      </c>
      <c r="I9" s="50">
        <v>0.3874906</v>
      </c>
      <c r="J9" s="50">
        <v>0.46614421</v>
      </c>
      <c r="K9" s="50">
        <v>0.54480706</v>
      </c>
      <c r="L9" s="50">
        <v>0.62355509</v>
      </c>
      <c r="M9" s="50">
        <v>0.70210985</v>
      </c>
      <c r="N9" s="50">
        <v>0.78030048</v>
      </c>
      <c r="O9" s="50">
        <v>0.85706438</v>
      </c>
      <c r="P9" s="50">
        <v>0.93042009</v>
      </c>
      <c r="Q9" s="50">
        <v>0.99741923</v>
      </c>
      <c r="R9" s="50">
        <v>1.0550773</v>
      </c>
      <c r="S9" s="50">
        <v>1.1019977</v>
      </c>
      <c r="T9" s="50">
        <v>1.1368859</v>
      </c>
      <c r="U9" s="50">
        <v>1.1547726</v>
      </c>
      <c r="V9" s="50">
        <v>1.1630098</v>
      </c>
      <c r="W9" s="51">
        <v>1.1682019</v>
      </c>
      <c r="X9" s="52">
        <v>1.1709949</v>
      </c>
      <c r="Y9" s="52">
        <v>1.1732396</v>
      </c>
      <c r="Z9" s="52">
        <v>1.1734365</v>
      </c>
      <c r="AA9" s="52">
        <v>1.1735631</v>
      </c>
      <c r="AB9" s="52">
        <v>1.1736511</v>
      </c>
      <c r="AC9" s="52">
        <v>1.1737064</v>
      </c>
      <c r="AD9" s="52">
        <v>1.1737352</v>
      </c>
      <c r="AE9" s="52">
        <v>1.1737524</v>
      </c>
      <c r="AF9" s="52">
        <v>1.173763</v>
      </c>
      <c r="AG9" s="52">
        <v>1.1737692</v>
      </c>
      <c r="AH9" s="52">
        <v>1.1737713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0.00010076923076923076</v>
      </c>
      <c r="E10" s="37">
        <f t="shared" si="1"/>
        <v>0.00028201536153846154</v>
      </c>
      <c r="F10" s="37">
        <f t="shared" si="1"/>
        <v>0.0005838600000000001</v>
      </c>
      <c r="G10" s="37">
        <f t="shared" si="1"/>
        <v>0.0008857629615384616</v>
      </c>
      <c r="H10" s="37">
        <f t="shared" si="1"/>
        <v>0.0011879290769230767</v>
      </c>
      <c r="I10" s="37">
        <f t="shared" si="1"/>
        <v>0.0014903484615384614</v>
      </c>
      <c r="J10" s="37">
        <f t="shared" si="1"/>
        <v>0.0017928623461538461</v>
      </c>
      <c r="K10" s="37">
        <f t="shared" si="1"/>
        <v>0.002095411769230769</v>
      </c>
      <c r="L10" s="37">
        <f t="shared" si="1"/>
        <v>0.0023982888076923077</v>
      </c>
      <c r="M10" s="37">
        <f t="shared" si="1"/>
        <v>0.0027004225000000002</v>
      </c>
      <c r="N10" s="37">
        <f t="shared" si="1"/>
        <v>0.003001155692307692</v>
      </c>
      <c r="O10" s="37">
        <f t="shared" si="1"/>
        <v>0.003296401461538461</v>
      </c>
      <c r="P10" s="37">
        <f t="shared" si="1"/>
        <v>0.0035785388076923076</v>
      </c>
      <c r="Q10" s="37">
        <f t="shared" si="1"/>
        <v>0.0038362278076923073</v>
      </c>
      <c r="R10" s="37">
        <f t="shared" si="1"/>
        <v>0.004057989615384615</v>
      </c>
      <c r="S10" s="37">
        <f t="shared" si="1"/>
        <v>0.004238452692307692</v>
      </c>
      <c r="T10" s="37">
        <f t="shared" si="1"/>
        <v>0.004372638076923077</v>
      </c>
      <c r="U10" s="37">
        <f t="shared" si="1"/>
        <v>0.004441433076923077</v>
      </c>
      <c r="V10" s="37">
        <f t="shared" si="1"/>
        <v>0.004473114615384615</v>
      </c>
      <c r="W10" s="37">
        <f t="shared" si="1"/>
        <v>0.00449308423076923</v>
      </c>
      <c r="X10" s="37">
        <f t="shared" si="1"/>
        <v>0.004503826538461537</v>
      </c>
      <c r="Y10" s="37">
        <f t="shared" si="1"/>
        <v>0.00451246</v>
      </c>
      <c r="Z10" s="37">
        <f t="shared" si="1"/>
        <v>0.004513217307692307</v>
      </c>
      <c r="AA10" s="37">
        <f t="shared" si="1"/>
        <v>0.0045137042307692304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AA11">(D2+C2)/2</f>
        <v>1</v>
      </c>
      <c r="E11" s="34">
        <f t="shared" si="2"/>
        <v>3.5</v>
      </c>
      <c r="F11" s="34">
        <f t="shared" si="2"/>
        <v>7.5</v>
      </c>
      <c r="G11" s="34">
        <f t="shared" si="2"/>
        <v>12.5</v>
      </c>
      <c r="H11" s="34">
        <f t="shared" si="2"/>
        <v>17.5</v>
      </c>
      <c r="I11" s="34">
        <f t="shared" si="2"/>
        <v>22.5</v>
      </c>
      <c r="J11" s="34">
        <f t="shared" si="2"/>
        <v>27.5</v>
      </c>
      <c r="K11" s="34">
        <f t="shared" si="2"/>
        <v>32.5</v>
      </c>
      <c r="L11" s="34">
        <f t="shared" si="2"/>
        <v>37.5</v>
      </c>
      <c r="M11" s="34">
        <f t="shared" si="2"/>
        <v>42.5</v>
      </c>
      <c r="N11" s="34">
        <f t="shared" si="2"/>
        <v>47.5</v>
      </c>
      <c r="O11" s="34">
        <f t="shared" si="2"/>
        <v>52.5</v>
      </c>
      <c r="P11" s="34">
        <f t="shared" si="2"/>
        <v>57.5</v>
      </c>
      <c r="Q11" s="34">
        <f t="shared" si="2"/>
        <v>62.5</v>
      </c>
      <c r="R11" s="34">
        <f t="shared" si="2"/>
        <v>67.5</v>
      </c>
      <c r="S11" s="34">
        <f t="shared" si="2"/>
        <v>72.5</v>
      </c>
      <c r="T11" s="34">
        <f t="shared" si="2"/>
        <v>77.5</v>
      </c>
      <c r="U11" s="34">
        <f t="shared" si="2"/>
        <v>82.5</v>
      </c>
      <c r="V11" s="34">
        <f t="shared" si="2"/>
        <v>87.5</v>
      </c>
      <c r="W11" s="34">
        <f t="shared" si="2"/>
        <v>92.5</v>
      </c>
      <c r="X11" s="34">
        <f t="shared" si="2"/>
        <v>97.5</v>
      </c>
      <c r="Y11" s="34">
        <f t="shared" si="2"/>
        <v>102.5</v>
      </c>
      <c r="Z11" s="34">
        <f t="shared" si="2"/>
        <v>107.5</v>
      </c>
      <c r="AA11" s="34">
        <f t="shared" si="2"/>
        <v>112.5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AA12">(E9-D9)/(E2-D2)*100</f>
        <v>1.5707998</v>
      </c>
      <c r="F12" s="34">
        <f t="shared" si="3"/>
        <v>1.56959212</v>
      </c>
      <c r="G12" s="34">
        <f t="shared" si="3"/>
        <v>1.5698953999999998</v>
      </c>
      <c r="H12" s="34">
        <f t="shared" si="3"/>
        <v>1.5712637999999994</v>
      </c>
      <c r="I12" s="34">
        <f t="shared" si="3"/>
        <v>1.5725808000000008</v>
      </c>
      <c r="J12" s="34">
        <f t="shared" si="3"/>
        <v>1.5730721999999995</v>
      </c>
      <c r="K12" s="34">
        <f t="shared" si="3"/>
        <v>1.5732570000000001</v>
      </c>
      <c r="L12" s="34">
        <f t="shared" si="3"/>
        <v>1.5749605999999992</v>
      </c>
      <c r="M12" s="34">
        <f t="shared" si="3"/>
        <v>1.5710952000000011</v>
      </c>
      <c r="N12" s="34">
        <f t="shared" si="3"/>
        <v>1.5638125999999986</v>
      </c>
      <c r="O12" s="34">
        <f t="shared" si="3"/>
        <v>1.535278</v>
      </c>
      <c r="P12" s="34">
        <f t="shared" si="3"/>
        <v>1.4671142000000015</v>
      </c>
      <c r="Q12" s="34">
        <f t="shared" si="3"/>
        <v>1.3399827999999991</v>
      </c>
      <c r="R12" s="34">
        <f t="shared" si="3"/>
        <v>1.1531614000000001</v>
      </c>
      <c r="S12" s="34">
        <f t="shared" si="3"/>
        <v>0.9384080000000017</v>
      </c>
      <c r="T12" s="34">
        <f t="shared" si="3"/>
        <v>0.6977639999999985</v>
      </c>
      <c r="U12" s="34">
        <f t="shared" si="3"/>
        <v>0.35773400000000066</v>
      </c>
      <c r="V12" s="34">
        <f t="shared" si="3"/>
        <v>0.1647439999999989</v>
      </c>
      <c r="W12" s="34">
        <f t="shared" si="3"/>
        <v>0.10384199999999844</v>
      </c>
      <c r="X12" s="34">
        <f t="shared" si="3"/>
        <v>0.055860000000000916</v>
      </c>
      <c r="Y12" s="34">
        <f t="shared" si="3"/>
        <v>0.04489400000000199</v>
      </c>
      <c r="Z12" s="34">
        <f t="shared" si="3"/>
        <v>0.003937999999998887</v>
      </c>
      <c r="AA12" s="34">
        <f t="shared" si="3"/>
        <v>0.0025319999999995346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H35" sqref="H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5.3</v>
      </c>
      <c r="D2" s="4">
        <v>11</v>
      </c>
      <c r="E2" s="4">
        <v>20</v>
      </c>
      <c r="F2" s="4">
        <v>29</v>
      </c>
      <c r="G2" s="4">
        <v>38</v>
      </c>
      <c r="H2" s="4">
        <v>47</v>
      </c>
      <c r="I2" s="4">
        <v>55</v>
      </c>
      <c r="J2" s="4">
        <v>65</v>
      </c>
      <c r="K2" s="4">
        <v>75</v>
      </c>
      <c r="L2" s="4">
        <v>84</v>
      </c>
      <c r="M2" s="4">
        <v>92</v>
      </c>
      <c r="N2" s="4">
        <v>103</v>
      </c>
      <c r="O2" s="4">
        <v>111</v>
      </c>
      <c r="P2" s="4">
        <v>119</v>
      </c>
      <c r="Q2" s="4">
        <v>128</v>
      </c>
      <c r="R2" s="4">
        <v>137</v>
      </c>
      <c r="S2" s="4">
        <v>146</v>
      </c>
      <c r="T2" s="4"/>
      <c r="U2" s="4"/>
      <c r="V2" s="4"/>
      <c r="W2" s="4"/>
      <c r="X2" s="5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/>
      <c r="U3" s="4"/>
      <c r="V3" s="4"/>
      <c r="W3" s="4"/>
      <c r="X3" s="5"/>
      <c r="Y3" s="1"/>
    </row>
    <row r="4" spans="1:25" ht="12.75">
      <c r="A4" s="1"/>
      <c r="B4" s="2" t="s">
        <v>2</v>
      </c>
      <c r="C4" s="3">
        <v>30.16</v>
      </c>
      <c r="D4" s="4">
        <v>30.33</v>
      </c>
      <c r="E4" s="4">
        <v>30.83</v>
      </c>
      <c r="F4" s="4">
        <v>31.41</v>
      </c>
      <c r="G4" s="4">
        <v>31.92</v>
      </c>
      <c r="H4" s="4">
        <v>32.37</v>
      </c>
      <c r="I4" s="4">
        <v>32.76</v>
      </c>
      <c r="J4" s="4">
        <v>33.23</v>
      </c>
      <c r="K4" s="4">
        <v>33.63</v>
      </c>
      <c r="L4" s="4">
        <v>33.89</v>
      </c>
      <c r="M4" s="4">
        <v>34.15</v>
      </c>
      <c r="N4" s="4">
        <v>34.29</v>
      </c>
      <c r="O4" s="4">
        <v>34.33</v>
      </c>
      <c r="P4" s="4">
        <v>34.35</v>
      </c>
      <c r="Q4" s="4">
        <v>34.32</v>
      </c>
      <c r="R4" s="4">
        <v>34.29</v>
      </c>
      <c r="S4" s="4">
        <v>34.25</v>
      </c>
      <c r="T4" s="4"/>
      <c r="U4" s="4"/>
      <c r="V4" s="4"/>
      <c r="W4" s="4"/>
      <c r="X4" s="5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0.26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22</v>
      </c>
      <c r="C7" s="18">
        <f>0.0732*0.0732*PI()/4</f>
        <v>0.004208351855042743</v>
      </c>
      <c r="D7" s="1"/>
      <c r="E7" s="19" t="s">
        <v>8</v>
      </c>
      <c r="F7" s="20"/>
      <c r="G7" s="39">
        <f>AVERAGE(F15:G15)/100</f>
        <v>0.015778178415166003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28" t="s">
        <v>15</v>
      </c>
      <c r="C11" s="29">
        <f aca="true" t="shared" si="0" ref="C11:M11">C4+C3</f>
        <v>30.16</v>
      </c>
      <c r="D11" s="30">
        <f t="shared" si="0"/>
        <v>30.33</v>
      </c>
      <c r="E11" s="30">
        <f t="shared" si="0"/>
        <v>30.83</v>
      </c>
      <c r="F11" s="30">
        <f t="shared" si="0"/>
        <v>31.41</v>
      </c>
      <c r="G11" s="30">
        <f t="shared" si="0"/>
        <v>31.92</v>
      </c>
      <c r="H11" s="30">
        <f t="shared" si="0"/>
        <v>32.37</v>
      </c>
      <c r="I11" s="30">
        <f t="shared" si="0"/>
        <v>32.76</v>
      </c>
      <c r="J11" s="30">
        <f t="shared" si="0"/>
        <v>33.23</v>
      </c>
      <c r="K11" s="30">
        <f t="shared" si="0"/>
        <v>33.63</v>
      </c>
      <c r="L11" s="30">
        <f t="shared" si="0"/>
        <v>33.89</v>
      </c>
      <c r="M11" s="30">
        <f t="shared" si="0"/>
        <v>34.15</v>
      </c>
      <c r="N11" s="30">
        <f aca="true" t="shared" si="1" ref="N11:S11">N4+N3</f>
        <v>34.29</v>
      </c>
      <c r="O11" s="30">
        <f t="shared" si="1"/>
        <v>34.33</v>
      </c>
      <c r="P11" s="30">
        <f t="shared" si="1"/>
        <v>34.35</v>
      </c>
      <c r="Q11" s="30">
        <f t="shared" si="1"/>
        <v>34.32</v>
      </c>
      <c r="R11" s="30">
        <f t="shared" si="1"/>
        <v>34.29</v>
      </c>
      <c r="S11" s="30">
        <f t="shared" si="1"/>
        <v>34.25</v>
      </c>
      <c r="T11" s="30"/>
      <c r="U11" s="30"/>
      <c r="V11" s="30"/>
      <c r="W11" s="30"/>
      <c r="X11" s="31"/>
      <c r="Y11" s="1"/>
    </row>
    <row r="12" spans="1:25" ht="12.75">
      <c r="A12" s="1"/>
      <c r="B12" s="32" t="s">
        <v>16</v>
      </c>
      <c r="C12" s="33">
        <f aca="true" t="shared" si="2" ref="C12:M12">C4-$C$4-$F$6*C2</f>
        <v>0.03097622548964849</v>
      </c>
      <c r="D12" s="34">
        <f t="shared" si="2"/>
        <v>0.23429027931813654</v>
      </c>
      <c r="E12" s="34">
        <f t="shared" si="2"/>
        <v>0.786891416942068</v>
      </c>
      <c r="F12" s="34">
        <f t="shared" si="2"/>
        <v>1.419492554566001</v>
      </c>
      <c r="G12" s="34">
        <f t="shared" si="2"/>
        <v>1.9820936921899341</v>
      </c>
      <c r="H12" s="34">
        <f t="shared" si="2"/>
        <v>2.4846948298138614</v>
      </c>
      <c r="I12" s="34">
        <f t="shared" si="2"/>
        <v>2.92145139659069</v>
      </c>
      <c r="J12" s="34">
        <f t="shared" si="2"/>
        <v>3.4498971050617238</v>
      </c>
      <c r="K12" s="34">
        <f t="shared" si="2"/>
        <v>3.908342813532764</v>
      </c>
      <c r="L12" s="34">
        <f t="shared" si="2"/>
        <v>4.220943951156693</v>
      </c>
      <c r="M12" s="34">
        <f t="shared" si="2"/>
        <v>4.5277005179335195</v>
      </c>
      <c r="N12" s="34">
        <f aca="true" t="shared" si="3" ref="N12:S12">N4-$C$4-$F$6*N2</f>
        <v>4.731990797251658</v>
      </c>
      <c r="O12" s="34">
        <f t="shared" si="3"/>
        <v>4.818747364028486</v>
      </c>
      <c r="P12" s="34">
        <f t="shared" si="3"/>
        <v>4.885503930805316</v>
      </c>
      <c r="Q12" s="34">
        <f t="shared" si="3"/>
        <v>4.908105068429247</v>
      </c>
      <c r="R12" s="34">
        <f t="shared" si="3"/>
        <v>4.930706206053177</v>
      </c>
      <c r="S12" s="34">
        <f t="shared" si="3"/>
        <v>4.943307343677109</v>
      </c>
      <c r="T12" s="34"/>
      <c r="U12" s="34"/>
      <c r="V12" s="34"/>
      <c r="W12" s="34"/>
      <c r="X12" s="35"/>
      <c r="Y12" s="1"/>
    </row>
    <row r="13" spans="1:25" ht="12.75">
      <c r="A13" s="1"/>
      <c r="B13" s="32" t="s">
        <v>17</v>
      </c>
      <c r="C13" s="36">
        <f aca="true" t="shared" si="4" ref="C13:M13">C12*0.000001/$C$7/$C$6</f>
        <v>2.8310210959090608E-05</v>
      </c>
      <c r="D13" s="37">
        <f t="shared" si="4"/>
        <v>0.0002141257408969092</v>
      </c>
      <c r="E13" s="37">
        <f t="shared" si="4"/>
        <v>0.0007191664466341171</v>
      </c>
      <c r="F13" s="37">
        <f t="shared" si="4"/>
        <v>0.0012973218343871869</v>
      </c>
      <c r="G13" s="37">
        <f t="shared" si="4"/>
        <v>0.0018115018753763789</v>
      </c>
      <c r="H13" s="37">
        <f t="shared" si="4"/>
        <v>0.0022708459048536704</v>
      </c>
      <c r="I13" s="37">
        <f t="shared" si="4"/>
        <v>0.0026700123735815054</v>
      </c>
      <c r="J13" s="37">
        <f t="shared" si="4"/>
        <v>0.0031529766228003287</v>
      </c>
      <c r="K13" s="37">
        <f t="shared" si="4"/>
        <v>0.0035719655252552797</v>
      </c>
      <c r="L13" s="37">
        <f t="shared" si="4"/>
        <v>0.0038576621849449036</v>
      </c>
      <c r="M13" s="37">
        <f t="shared" si="4"/>
        <v>0.004138017295396964</v>
      </c>
      <c r="N13" s="37">
        <f aca="true" t="shared" si="5" ref="N13:S13">N12*0.000001/$C$7/$C$6</f>
        <v>0.004324725030537927</v>
      </c>
      <c r="O13" s="37">
        <f t="shared" si="5"/>
        <v>0.004404014765446371</v>
      </c>
      <c r="P13" s="37">
        <f t="shared" si="5"/>
        <v>0.004465025829850853</v>
      </c>
      <c r="Q13" s="37">
        <f t="shared" si="5"/>
        <v>0.004485681767232983</v>
      </c>
      <c r="R13" s="37">
        <f t="shared" si="5"/>
        <v>0.004506337704615112</v>
      </c>
      <c r="S13" s="37">
        <f t="shared" si="5"/>
        <v>0.00451785430674526</v>
      </c>
      <c r="T13" s="37"/>
      <c r="U13" s="37"/>
      <c r="V13" s="37"/>
      <c r="W13" s="37"/>
      <c r="X13" s="38"/>
      <c r="Y13" s="1"/>
    </row>
    <row r="14" spans="1:25" ht="12.75">
      <c r="A14" s="1"/>
      <c r="B14" s="2" t="s">
        <v>18</v>
      </c>
      <c r="C14" s="33">
        <v>0</v>
      </c>
      <c r="D14" s="34">
        <f aca="true" t="shared" si="6" ref="D14:M14">(D2+C2)/2</f>
        <v>8.15</v>
      </c>
      <c r="E14" s="34">
        <f t="shared" si="6"/>
        <v>15.5</v>
      </c>
      <c r="F14" s="34">
        <f t="shared" si="6"/>
        <v>24.5</v>
      </c>
      <c r="G14" s="34">
        <f t="shared" si="6"/>
        <v>33.5</v>
      </c>
      <c r="H14" s="34">
        <f t="shared" si="6"/>
        <v>42.5</v>
      </c>
      <c r="I14" s="34">
        <f t="shared" si="6"/>
        <v>51</v>
      </c>
      <c r="J14" s="34">
        <f t="shared" si="6"/>
        <v>60</v>
      </c>
      <c r="K14" s="34">
        <f t="shared" si="6"/>
        <v>70</v>
      </c>
      <c r="L14" s="34">
        <f t="shared" si="6"/>
        <v>79.5</v>
      </c>
      <c r="M14" s="34">
        <f t="shared" si="6"/>
        <v>88</v>
      </c>
      <c r="N14" s="34">
        <f aca="true" t="shared" si="7" ref="N14:S14">(N2+M2)/2</f>
        <v>97.5</v>
      </c>
      <c r="O14" s="34">
        <f t="shared" si="7"/>
        <v>107</v>
      </c>
      <c r="P14" s="34">
        <f t="shared" si="7"/>
        <v>115</v>
      </c>
      <c r="Q14" s="34">
        <f t="shared" si="7"/>
        <v>123.5</v>
      </c>
      <c r="R14" s="34">
        <f t="shared" si="7"/>
        <v>132.5</v>
      </c>
      <c r="S14" s="34">
        <f t="shared" si="7"/>
        <v>141.5</v>
      </c>
      <c r="T14" s="34"/>
      <c r="U14" s="34"/>
      <c r="V14" s="34"/>
      <c r="W14" s="34"/>
      <c r="X14" s="35"/>
      <c r="Y14" s="1"/>
    </row>
    <row r="15" spans="1:25" ht="12.75">
      <c r="A15" s="1"/>
      <c r="B15" s="2" t="s">
        <v>19</v>
      </c>
      <c r="C15" s="33">
        <v>0</v>
      </c>
      <c r="D15" s="34">
        <f aca="true" t="shared" si="8" ref="D15:M15">(D13-C13)/(D2-C2)*100000*$C$6</f>
        <v>0.8475796102426814</v>
      </c>
      <c r="E15" s="34">
        <f t="shared" si="8"/>
        <v>1.4590064832408227</v>
      </c>
      <c r="F15" s="34">
        <f t="shared" si="8"/>
        <v>1.6702266757310904</v>
      </c>
      <c r="G15" s="34">
        <f t="shared" si="8"/>
        <v>1.4854090073021105</v>
      </c>
      <c r="H15" s="34">
        <f t="shared" si="8"/>
        <v>1.3269938629343976</v>
      </c>
      <c r="I15" s="34">
        <f t="shared" si="8"/>
        <v>1.297291023365464</v>
      </c>
      <c r="J15" s="34">
        <f t="shared" si="8"/>
        <v>1.2557070479689407</v>
      </c>
      <c r="K15" s="34">
        <f t="shared" si="8"/>
        <v>1.0893711463828726</v>
      </c>
      <c r="L15" s="34">
        <f t="shared" si="8"/>
        <v>0.8253459057700246</v>
      </c>
      <c r="M15" s="34">
        <f t="shared" si="8"/>
        <v>0.9111541089691956</v>
      </c>
      <c r="N15" s="34">
        <f aca="true" t="shared" si="9" ref="N15:S15">(N13-M13)/(N2-M2)*100000*$C$6</f>
        <v>0.44130919215136766</v>
      </c>
      <c r="O15" s="34">
        <f t="shared" si="9"/>
        <v>0.25769163845244214</v>
      </c>
      <c r="P15" s="34">
        <f t="shared" si="9"/>
        <v>0.19828595931456755</v>
      </c>
      <c r="Q15" s="34">
        <f t="shared" si="9"/>
        <v>0.059672707992819665</v>
      </c>
      <c r="R15" s="34">
        <f t="shared" si="9"/>
        <v>0.05967270799281715</v>
      </c>
      <c r="S15" s="34">
        <f t="shared" si="9"/>
        <v>0.03327018393153954</v>
      </c>
      <c r="T15" s="34"/>
      <c r="U15" s="34"/>
      <c r="V15" s="34"/>
      <c r="W15" s="34"/>
      <c r="X15" s="35"/>
      <c r="Y15" s="1"/>
    </row>
    <row r="16" spans="1:25" ht="12.75">
      <c r="A16" s="1"/>
      <c r="B16" s="2" t="s">
        <v>20</v>
      </c>
      <c r="C16" s="33">
        <f aca="true" t="shared" si="10" ref="C16:M16">C12*0.001/$C$7</f>
        <v>0.007360654849363559</v>
      </c>
      <c r="D16" s="34">
        <f t="shared" si="10"/>
        <v>0.0556726926331964</v>
      </c>
      <c r="E16" s="34">
        <f t="shared" si="10"/>
        <v>0.18698327612487042</v>
      </c>
      <c r="F16" s="34">
        <f t="shared" si="10"/>
        <v>0.33730367694066865</v>
      </c>
      <c r="G16" s="34">
        <f t="shared" si="10"/>
        <v>0.47099048759785855</v>
      </c>
      <c r="H16" s="34">
        <f t="shared" si="10"/>
        <v>0.5904199352619542</v>
      </c>
      <c r="I16" s="34">
        <f t="shared" si="10"/>
        <v>0.6942032171311915</v>
      </c>
      <c r="J16" s="34">
        <f t="shared" si="10"/>
        <v>0.8197739219280856</v>
      </c>
      <c r="K16" s="34">
        <f t="shared" si="10"/>
        <v>0.9287110365663729</v>
      </c>
      <c r="L16" s="34">
        <f t="shared" si="10"/>
        <v>1.0029921680856748</v>
      </c>
      <c r="M16" s="34">
        <f t="shared" si="10"/>
        <v>1.0758844968032106</v>
      </c>
      <c r="N16" s="34">
        <f aca="true" t="shared" si="11" ref="N16:S16">N12*0.001/$C$7</f>
        <v>1.124428507939861</v>
      </c>
      <c r="O16" s="34">
        <f t="shared" si="11"/>
        <v>1.1450438390160567</v>
      </c>
      <c r="P16" s="34">
        <f t="shared" si="11"/>
        <v>1.1609067157612218</v>
      </c>
      <c r="Q16" s="34">
        <f t="shared" si="11"/>
        <v>1.1662772594805755</v>
      </c>
      <c r="R16" s="34">
        <f t="shared" si="11"/>
        <v>1.1716478031999293</v>
      </c>
      <c r="S16" s="34">
        <f t="shared" si="11"/>
        <v>1.174642119753768</v>
      </c>
      <c r="T16" s="34"/>
      <c r="U16" s="34"/>
      <c r="V16" s="34"/>
      <c r="W16" s="34"/>
      <c r="X16" s="35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I7" sqref="I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5</v>
      </c>
      <c r="F2" s="43">
        <f aca="true" t="shared" si="0" ref="F2:AG2">E2+$C$5</f>
        <v>10</v>
      </c>
      <c r="G2" s="43">
        <f t="shared" si="0"/>
        <v>15</v>
      </c>
      <c r="H2" s="43">
        <f t="shared" si="0"/>
        <v>20</v>
      </c>
      <c r="I2" s="43">
        <f t="shared" si="0"/>
        <v>25</v>
      </c>
      <c r="J2" s="43">
        <f t="shared" si="0"/>
        <v>30</v>
      </c>
      <c r="K2" s="43">
        <f t="shared" si="0"/>
        <v>35</v>
      </c>
      <c r="L2" s="43">
        <f t="shared" si="0"/>
        <v>40</v>
      </c>
      <c r="M2" s="43">
        <f t="shared" si="0"/>
        <v>45</v>
      </c>
      <c r="N2" s="43">
        <f t="shared" si="0"/>
        <v>50</v>
      </c>
      <c r="O2" s="43">
        <f t="shared" si="0"/>
        <v>55</v>
      </c>
      <c r="P2" s="43">
        <f t="shared" si="0"/>
        <v>60</v>
      </c>
      <c r="Q2" s="43">
        <f t="shared" si="0"/>
        <v>65</v>
      </c>
      <c r="R2" s="43">
        <f t="shared" si="0"/>
        <v>70</v>
      </c>
      <c r="S2" s="43">
        <f t="shared" si="0"/>
        <v>75</v>
      </c>
      <c r="T2" s="43">
        <f t="shared" si="0"/>
        <v>80</v>
      </c>
      <c r="U2" s="43">
        <f t="shared" si="0"/>
        <v>85</v>
      </c>
      <c r="V2" s="43">
        <f t="shared" si="0"/>
        <v>90</v>
      </c>
      <c r="W2" s="43">
        <f t="shared" si="0"/>
        <v>95</v>
      </c>
      <c r="X2" s="43">
        <f t="shared" si="0"/>
        <v>100</v>
      </c>
      <c r="Y2" s="43">
        <f t="shared" si="0"/>
        <v>105</v>
      </c>
      <c r="Z2" s="43">
        <f t="shared" si="0"/>
        <v>110</v>
      </c>
      <c r="AA2" s="43">
        <f t="shared" si="0"/>
        <v>115</v>
      </c>
      <c r="AB2" s="43">
        <f t="shared" si="0"/>
        <v>120</v>
      </c>
      <c r="AC2" s="43">
        <f t="shared" si="0"/>
        <v>125</v>
      </c>
      <c r="AD2" s="43">
        <f t="shared" si="0"/>
        <v>130</v>
      </c>
      <c r="AE2" s="43">
        <f t="shared" si="0"/>
        <v>135</v>
      </c>
      <c r="AF2" s="43">
        <f t="shared" si="0"/>
        <v>140</v>
      </c>
      <c r="AG2" s="43">
        <f t="shared" si="0"/>
        <v>145</v>
      </c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0.51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5</v>
      </c>
      <c r="D5" s="1" t="s">
        <v>34</v>
      </c>
      <c r="E5" s="19" t="s">
        <v>8</v>
      </c>
      <c r="F5" s="20"/>
      <c r="G5" s="53">
        <f>MAX(D12:F12)</f>
        <v>1.5799544000000003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0.026</v>
      </c>
      <c r="E9" s="50">
        <v>0.073398632</v>
      </c>
      <c r="F9" s="50">
        <v>0.15199428</v>
      </c>
      <c r="G9" s="50">
        <v>0.23057899</v>
      </c>
      <c r="H9" s="50">
        <v>0.30915448</v>
      </c>
      <c r="I9" s="50">
        <v>0.38772596</v>
      </c>
      <c r="J9" s="50">
        <v>0.46630312</v>
      </c>
      <c r="K9" s="50">
        <v>0.54489649</v>
      </c>
      <c r="L9" s="50">
        <v>0.62356488</v>
      </c>
      <c r="M9" s="50">
        <v>0.70239941</v>
      </c>
      <c r="N9" s="50">
        <v>0.78119848</v>
      </c>
      <c r="O9" s="50">
        <v>0.85993229</v>
      </c>
      <c r="P9" s="50">
        <v>0.93862925</v>
      </c>
      <c r="Q9" s="50">
        <v>1.0173026</v>
      </c>
      <c r="R9" s="50">
        <v>1.0958596</v>
      </c>
      <c r="S9" s="50">
        <v>1.173878</v>
      </c>
      <c r="T9" s="50">
        <v>1.2502358</v>
      </c>
      <c r="U9" s="50">
        <v>1.3228783</v>
      </c>
      <c r="V9" s="50">
        <v>1.3890898</v>
      </c>
      <c r="W9" s="51">
        <v>1.4459562</v>
      </c>
      <c r="X9" s="52">
        <v>1.4921504</v>
      </c>
      <c r="Y9" s="52">
        <v>1.5269864</v>
      </c>
      <c r="Z9" s="52">
        <v>1.5442197</v>
      </c>
      <c r="AA9" s="52">
        <v>1.5539347</v>
      </c>
      <c r="AB9" s="52">
        <v>1.5586412</v>
      </c>
      <c r="AC9" s="52">
        <v>1.5613195</v>
      </c>
      <c r="AD9" s="52">
        <v>1.562084</v>
      </c>
      <c r="AE9" s="52">
        <v>1.5625067</v>
      </c>
      <c r="AF9" s="52">
        <v>1.5627399</v>
      </c>
      <c r="AG9" s="52">
        <v>1.5628913</v>
      </c>
      <c r="AH9" s="52">
        <v>1.5630088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5.0980392156862745E-05</v>
      </c>
      <c r="E10" s="37">
        <f t="shared" si="1"/>
        <v>0.0001439188862745098</v>
      </c>
      <c r="F10" s="37">
        <f t="shared" si="1"/>
        <v>0.00029802800000000004</v>
      </c>
      <c r="G10" s="37">
        <f t="shared" si="1"/>
        <v>0.0004521156666666667</v>
      </c>
      <c r="H10" s="37">
        <f t="shared" si="1"/>
        <v>0.0006061852549019608</v>
      </c>
      <c r="I10" s="37">
        <f t="shared" si="1"/>
        <v>0.0007602469803921568</v>
      </c>
      <c r="J10" s="37">
        <f t="shared" si="1"/>
        <v>0.0009143198431372549</v>
      </c>
      <c r="K10" s="37">
        <f t="shared" si="1"/>
        <v>0.0010684244901960785</v>
      </c>
      <c r="L10" s="37">
        <f t="shared" si="1"/>
        <v>0.0012226762352941175</v>
      </c>
      <c r="M10" s="37">
        <f t="shared" si="1"/>
        <v>0.0013772537450980392</v>
      </c>
      <c r="N10" s="37">
        <f t="shared" si="1"/>
        <v>0.001531761725490196</v>
      </c>
      <c r="O10" s="37">
        <f t="shared" si="1"/>
        <v>0.0016861417450980394</v>
      </c>
      <c r="P10" s="37">
        <f t="shared" si="1"/>
        <v>0.0018404495098039216</v>
      </c>
      <c r="Q10" s="37">
        <f t="shared" si="1"/>
        <v>0.001994710980392157</v>
      </c>
      <c r="R10" s="37">
        <f t="shared" si="1"/>
        <v>0.00214874431372549</v>
      </c>
      <c r="S10" s="37">
        <f t="shared" si="1"/>
        <v>0.002301721568627451</v>
      </c>
      <c r="T10" s="37">
        <f t="shared" si="1"/>
        <v>0.0024514427450980395</v>
      </c>
      <c r="U10" s="37">
        <f t="shared" si="1"/>
        <v>0.002593879019607843</v>
      </c>
      <c r="V10" s="37">
        <f t="shared" si="1"/>
        <v>0.0027237054901960785</v>
      </c>
      <c r="W10" s="37">
        <f t="shared" si="1"/>
        <v>0.002835208235294117</v>
      </c>
      <c r="X10" s="37">
        <f t="shared" si="1"/>
        <v>0.002925785098039216</v>
      </c>
      <c r="Y10" s="37">
        <f t="shared" si="1"/>
        <v>0.002994090980392157</v>
      </c>
      <c r="Z10" s="37">
        <f t="shared" si="1"/>
        <v>0.0030278817647058824</v>
      </c>
      <c r="AA10" s="37">
        <f t="shared" si="1"/>
        <v>0.0030469307843137253</v>
      </c>
      <c r="AB10" s="37">
        <f aca="true" t="shared" si="2" ref="AB10:AG10">AB9/$C4/1000</f>
        <v>0.0030561592156862745</v>
      </c>
      <c r="AC10" s="37">
        <f t="shared" si="2"/>
        <v>0.0030614107843137256</v>
      </c>
      <c r="AD10" s="37">
        <f t="shared" si="2"/>
        <v>0.0030629098039215686</v>
      </c>
      <c r="AE10" s="37">
        <f t="shared" si="2"/>
        <v>0.0030637386274509804</v>
      </c>
      <c r="AF10" s="37">
        <f t="shared" si="2"/>
        <v>0.003064195882352941</v>
      </c>
      <c r="AG10" s="37">
        <f t="shared" si="2"/>
        <v>0.003064492745098039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3" ref="D11:AA11">(D2+C2)/2</f>
        <v>1</v>
      </c>
      <c r="E11" s="34">
        <f t="shared" si="3"/>
        <v>3.5</v>
      </c>
      <c r="F11" s="34">
        <f t="shared" si="3"/>
        <v>7.5</v>
      </c>
      <c r="G11" s="34">
        <f t="shared" si="3"/>
        <v>12.5</v>
      </c>
      <c r="H11" s="34">
        <f t="shared" si="3"/>
        <v>17.5</v>
      </c>
      <c r="I11" s="34">
        <f t="shared" si="3"/>
        <v>22.5</v>
      </c>
      <c r="J11" s="34">
        <f t="shared" si="3"/>
        <v>27.5</v>
      </c>
      <c r="K11" s="34">
        <f t="shared" si="3"/>
        <v>32.5</v>
      </c>
      <c r="L11" s="34">
        <f t="shared" si="3"/>
        <v>37.5</v>
      </c>
      <c r="M11" s="34">
        <f t="shared" si="3"/>
        <v>42.5</v>
      </c>
      <c r="N11" s="34">
        <f t="shared" si="3"/>
        <v>47.5</v>
      </c>
      <c r="O11" s="34">
        <f t="shared" si="3"/>
        <v>52.5</v>
      </c>
      <c r="P11" s="34">
        <f t="shared" si="3"/>
        <v>57.5</v>
      </c>
      <c r="Q11" s="34">
        <f t="shared" si="3"/>
        <v>62.5</v>
      </c>
      <c r="R11" s="34">
        <f t="shared" si="3"/>
        <v>67.5</v>
      </c>
      <c r="S11" s="34">
        <f t="shared" si="3"/>
        <v>72.5</v>
      </c>
      <c r="T11" s="34">
        <f t="shared" si="3"/>
        <v>77.5</v>
      </c>
      <c r="U11" s="34">
        <f t="shared" si="3"/>
        <v>82.5</v>
      </c>
      <c r="V11" s="34">
        <f t="shared" si="3"/>
        <v>87.5</v>
      </c>
      <c r="W11" s="34">
        <f t="shared" si="3"/>
        <v>92.5</v>
      </c>
      <c r="X11" s="34">
        <f t="shared" si="3"/>
        <v>97.5</v>
      </c>
      <c r="Y11" s="34">
        <f t="shared" si="3"/>
        <v>102.5</v>
      </c>
      <c r="Z11" s="34">
        <f t="shared" si="3"/>
        <v>107.5</v>
      </c>
      <c r="AA11" s="34">
        <f t="shared" si="3"/>
        <v>112.5</v>
      </c>
      <c r="AB11" s="34">
        <f aca="true" t="shared" si="4" ref="AB11:AG11">(AB2+AA2)/2</f>
        <v>117.5</v>
      </c>
      <c r="AC11" s="34">
        <f t="shared" si="4"/>
        <v>122.5</v>
      </c>
      <c r="AD11" s="34">
        <f t="shared" si="4"/>
        <v>127.5</v>
      </c>
      <c r="AE11" s="34">
        <f t="shared" si="4"/>
        <v>132.5</v>
      </c>
      <c r="AF11" s="34">
        <f t="shared" si="4"/>
        <v>137.5</v>
      </c>
      <c r="AG11" s="34">
        <f t="shared" si="4"/>
        <v>142.5</v>
      </c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5" ref="E12:AA12">(E9-D9)/(E2-D2)*100</f>
        <v>1.5799544000000003</v>
      </c>
      <c r="F12" s="34">
        <f t="shared" si="5"/>
        <v>1.57191296</v>
      </c>
      <c r="G12" s="34">
        <f t="shared" si="5"/>
        <v>1.5716942</v>
      </c>
      <c r="H12" s="34">
        <f t="shared" si="5"/>
        <v>1.5715098</v>
      </c>
      <c r="I12" s="34">
        <f t="shared" si="5"/>
        <v>1.5714295999999996</v>
      </c>
      <c r="J12" s="34">
        <f t="shared" si="5"/>
        <v>1.571543200000001</v>
      </c>
      <c r="K12" s="34">
        <f t="shared" si="5"/>
        <v>1.5718673999999988</v>
      </c>
      <c r="L12" s="34">
        <f t="shared" si="5"/>
        <v>1.5733678000000009</v>
      </c>
      <c r="M12" s="34">
        <f t="shared" si="5"/>
        <v>1.576690599999999</v>
      </c>
      <c r="N12" s="34">
        <f t="shared" si="5"/>
        <v>1.5759814000000019</v>
      </c>
      <c r="O12" s="34">
        <f t="shared" si="5"/>
        <v>1.5746762000000005</v>
      </c>
      <c r="P12" s="34">
        <f t="shared" si="5"/>
        <v>1.5739391999999983</v>
      </c>
      <c r="Q12" s="34">
        <f t="shared" si="5"/>
        <v>1.5734670000000017</v>
      </c>
      <c r="R12" s="34">
        <f t="shared" si="5"/>
        <v>1.5711399999999998</v>
      </c>
      <c r="S12" s="34">
        <f t="shared" si="5"/>
        <v>1.5603679999999986</v>
      </c>
      <c r="T12" s="34">
        <f t="shared" si="5"/>
        <v>1.5271560000000006</v>
      </c>
      <c r="U12" s="34">
        <f t="shared" si="5"/>
        <v>1.4528499999999989</v>
      </c>
      <c r="V12" s="34">
        <f t="shared" si="5"/>
        <v>1.3242300000000018</v>
      </c>
      <c r="W12" s="34">
        <f t="shared" si="5"/>
        <v>1.1373279999999975</v>
      </c>
      <c r="X12" s="34">
        <f t="shared" si="5"/>
        <v>0.9238840000000036</v>
      </c>
      <c r="Y12" s="34">
        <f t="shared" si="5"/>
        <v>0.6967199999999973</v>
      </c>
      <c r="Z12" s="34">
        <f t="shared" si="5"/>
        <v>0.34466600000000014</v>
      </c>
      <c r="AA12" s="34">
        <f t="shared" si="5"/>
        <v>0.19429999999999836</v>
      </c>
      <c r="AB12" s="34">
        <f aca="true" t="shared" si="6" ref="AB12:AG12">(AB9-AA9)/(AB2-AA2)*100</f>
        <v>0.09413000000000338</v>
      </c>
      <c r="AC12" s="34">
        <f t="shared" si="6"/>
        <v>0.05356599999999823</v>
      </c>
      <c r="AD12" s="34">
        <f t="shared" si="6"/>
        <v>0.015290000000001136</v>
      </c>
      <c r="AE12" s="34">
        <f t="shared" si="6"/>
        <v>0.008453999999997741</v>
      </c>
      <c r="AF12" s="34">
        <f t="shared" si="6"/>
        <v>0.00466400000000089</v>
      </c>
      <c r="AG12" s="34">
        <f t="shared" si="6"/>
        <v>0.0030280000000004748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35"/>
  <sheetViews>
    <sheetView showGridLines="0" zoomScale="70" zoomScaleNormal="70" workbookViewId="0" topLeftCell="A1">
      <selection activeCell="I34" sqref="I34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30" ht="12.75">
      <c r="A2" s="1"/>
      <c r="B2" s="2" t="s">
        <v>0</v>
      </c>
      <c r="C2" s="3">
        <v>7</v>
      </c>
      <c r="D2" s="4">
        <v>13</v>
      </c>
      <c r="E2" s="4">
        <v>22</v>
      </c>
      <c r="F2" s="4">
        <v>31</v>
      </c>
      <c r="G2" s="4">
        <v>40</v>
      </c>
      <c r="H2" s="4">
        <v>49</v>
      </c>
      <c r="I2" s="4">
        <v>57</v>
      </c>
      <c r="J2" s="4">
        <v>67</v>
      </c>
      <c r="K2" s="4">
        <v>77</v>
      </c>
      <c r="L2" s="4">
        <v>85</v>
      </c>
      <c r="M2" s="4">
        <v>94</v>
      </c>
      <c r="N2" s="4">
        <v>105</v>
      </c>
      <c r="O2" s="4">
        <v>114</v>
      </c>
      <c r="P2" s="4">
        <v>121</v>
      </c>
      <c r="Q2" s="4">
        <v>129</v>
      </c>
      <c r="R2" s="4">
        <v>139</v>
      </c>
      <c r="S2" s="4">
        <v>148</v>
      </c>
      <c r="T2" s="4">
        <v>156</v>
      </c>
      <c r="U2" s="4">
        <v>162</v>
      </c>
      <c r="V2" s="4"/>
      <c r="W2" s="4"/>
      <c r="X2" s="4"/>
      <c r="Y2" s="4"/>
      <c r="Z2" s="4"/>
      <c r="AA2" s="4"/>
      <c r="AB2" s="4"/>
      <c r="AC2" s="4"/>
      <c r="AD2" s="5"/>
    </row>
    <row r="3" spans="1:30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/>
      <c r="W3" s="4"/>
      <c r="X3" s="4"/>
      <c r="Y3" s="4"/>
      <c r="Z3" s="4"/>
      <c r="AA3" s="4"/>
      <c r="AB3" s="4"/>
      <c r="AC3" s="4"/>
      <c r="AD3" s="5"/>
    </row>
    <row r="4" spans="1:30" ht="12.75">
      <c r="A4" s="1"/>
      <c r="B4" s="2" t="s">
        <v>2</v>
      </c>
      <c r="C4" s="3">
        <v>41.07</v>
      </c>
      <c r="D4" s="4">
        <v>41.2</v>
      </c>
      <c r="E4" s="4">
        <v>41.8</v>
      </c>
      <c r="F4" s="4">
        <v>42.45</v>
      </c>
      <c r="G4" s="4">
        <v>43.11</v>
      </c>
      <c r="H4" s="4">
        <v>43.74</v>
      </c>
      <c r="I4" s="4">
        <v>44.24</v>
      </c>
      <c r="J4" s="4">
        <v>44.8</v>
      </c>
      <c r="K4" s="4">
        <v>45.27</v>
      </c>
      <c r="L4" s="4">
        <v>45.64</v>
      </c>
      <c r="M4" s="4">
        <v>45.99</v>
      </c>
      <c r="N4" s="4">
        <v>46.34</v>
      </c>
      <c r="O4" s="4">
        <v>46.61</v>
      </c>
      <c r="P4" s="4">
        <v>46.77</v>
      </c>
      <c r="Q4" s="4">
        <v>46.91</v>
      </c>
      <c r="R4" s="4">
        <v>46.94</v>
      </c>
      <c r="S4" s="4">
        <v>46.95</v>
      </c>
      <c r="T4" s="4">
        <v>46.91</v>
      </c>
      <c r="U4" s="4">
        <v>46.9</v>
      </c>
      <c r="V4" s="4"/>
      <c r="W4" s="4"/>
      <c r="X4" s="4"/>
      <c r="Y4" s="4"/>
      <c r="Z4" s="4"/>
      <c r="AA4" s="4"/>
      <c r="AB4" s="4"/>
      <c r="AC4" s="4"/>
      <c r="AD4" s="5"/>
    </row>
    <row r="5" spans="1:30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>
      <c r="A6" s="1"/>
      <c r="B6" s="6" t="s">
        <v>3</v>
      </c>
      <c r="C6" s="7">
        <v>0.51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>
      <c r="A7" s="1"/>
      <c r="B7" s="6" t="s">
        <v>22</v>
      </c>
      <c r="C7" s="18">
        <f>0.077*0.077*PI()/4</f>
        <v>0.004656625710783471</v>
      </c>
      <c r="D7" s="1"/>
      <c r="E7" s="19" t="s">
        <v>8</v>
      </c>
      <c r="F7" s="20"/>
      <c r="G7" s="39">
        <f>AVERAGE(F15:G15)/100</f>
        <v>0.01688397425689884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28" t="s">
        <v>15</v>
      </c>
      <c r="C11" s="29">
        <f aca="true" t="shared" si="0" ref="C11:R11">C4+C3</f>
        <v>41.07</v>
      </c>
      <c r="D11" s="30">
        <f t="shared" si="0"/>
        <v>41.2</v>
      </c>
      <c r="E11" s="30">
        <f t="shared" si="0"/>
        <v>41.8</v>
      </c>
      <c r="F11" s="30">
        <f t="shared" si="0"/>
        <v>42.45</v>
      </c>
      <c r="G11" s="30">
        <f t="shared" si="0"/>
        <v>43.11</v>
      </c>
      <c r="H11" s="30">
        <f t="shared" si="0"/>
        <v>43.74</v>
      </c>
      <c r="I11" s="30">
        <f t="shared" si="0"/>
        <v>44.24</v>
      </c>
      <c r="J11" s="30">
        <f t="shared" si="0"/>
        <v>44.8</v>
      </c>
      <c r="K11" s="30">
        <f t="shared" si="0"/>
        <v>45.27</v>
      </c>
      <c r="L11" s="30">
        <f t="shared" si="0"/>
        <v>45.64</v>
      </c>
      <c r="M11" s="30">
        <f t="shared" si="0"/>
        <v>45.99</v>
      </c>
      <c r="N11" s="30">
        <f t="shared" si="0"/>
        <v>46.34</v>
      </c>
      <c r="O11" s="30">
        <f t="shared" si="0"/>
        <v>46.61</v>
      </c>
      <c r="P11" s="30">
        <f t="shared" si="0"/>
        <v>46.77</v>
      </c>
      <c r="Q11" s="30">
        <f t="shared" si="0"/>
        <v>46.91</v>
      </c>
      <c r="R11" s="30">
        <f t="shared" si="0"/>
        <v>46.94</v>
      </c>
      <c r="S11" s="30">
        <f>S4+S3</f>
        <v>46.95</v>
      </c>
      <c r="T11" s="30">
        <f>T4+T3</f>
        <v>46.91</v>
      </c>
      <c r="U11" s="30">
        <f>U4+U3</f>
        <v>46.9</v>
      </c>
      <c r="V11" s="30"/>
      <c r="W11" s="30"/>
      <c r="X11" s="30"/>
      <c r="Y11" s="30"/>
      <c r="Z11" s="30"/>
      <c r="AA11" s="30"/>
      <c r="AB11" s="30"/>
      <c r="AC11" s="30"/>
      <c r="AD11" s="31"/>
    </row>
    <row r="12" spans="1:30" ht="12.75">
      <c r="A12" s="1"/>
      <c r="B12" s="32" t="s">
        <v>16</v>
      </c>
      <c r="C12" s="33">
        <f aca="true" t="shared" si="1" ref="C12:R12">C4-$C$4-$F$6*C2</f>
        <v>0.04091199592972442</v>
      </c>
      <c r="D12" s="34">
        <f t="shared" si="1"/>
        <v>0.20597942101234792</v>
      </c>
      <c r="E12" s="34">
        <f t="shared" si="1"/>
        <v>0.8585805586362736</v>
      </c>
      <c r="F12" s="34">
        <f t="shared" si="1"/>
        <v>1.5611816962602107</v>
      </c>
      <c r="G12" s="34">
        <f t="shared" si="1"/>
        <v>2.273782833884139</v>
      </c>
      <c r="H12" s="34">
        <f t="shared" si="1"/>
        <v>2.956383971508073</v>
      </c>
      <c r="I12" s="34">
        <f t="shared" si="1"/>
        <v>3.5031405382849004</v>
      </c>
      <c r="J12" s="34">
        <f t="shared" si="1"/>
        <v>4.121586246755931</v>
      </c>
      <c r="K12" s="34">
        <f t="shared" si="1"/>
        <v>4.6500319552269715</v>
      </c>
      <c r="L12" s="34">
        <f t="shared" si="1"/>
        <v>5.0667885220037965</v>
      </c>
      <c r="M12" s="34">
        <f t="shared" si="1"/>
        <v>5.46938965962773</v>
      </c>
      <c r="N12" s="34">
        <f t="shared" si="1"/>
        <v>5.883679938945869</v>
      </c>
      <c r="O12" s="34">
        <f t="shared" si="1"/>
        <v>6.206281076569796</v>
      </c>
      <c r="P12" s="34">
        <f t="shared" si="1"/>
        <v>6.407193072499525</v>
      </c>
      <c r="Q12" s="34">
        <f t="shared" si="1"/>
        <v>6.593949639276346</v>
      </c>
      <c r="R12" s="34">
        <f t="shared" si="1"/>
        <v>6.6823953477473825</v>
      </c>
      <c r="S12" s="34">
        <f>S4-$C$4-$F$6*S2</f>
        <v>6.744996485371319</v>
      </c>
      <c r="T12" s="34">
        <f>T4-$C$4-$F$6*T2</f>
        <v>6.751753052148141</v>
      </c>
      <c r="U12" s="34">
        <f>U4-$C$4-$F$6*U2</f>
        <v>6.776820477230763</v>
      </c>
      <c r="V12" s="34"/>
      <c r="W12" s="34"/>
      <c r="X12" s="34"/>
      <c r="Y12" s="34"/>
      <c r="Z12" s="34"/>
      <c r="AA12" s="34"/>
      <c r="AB12" s="34"/>
      <c r="AC12" s="34"/>
      <c r="AD12" s="35"/>
    </row>
    <row r="13" spans="1:30" ht="12.75">
      <c r="A13" s="1"/>
      <c r="B13" s="32" t="s">
        <v>17</v>
      </c>
      <c r="C13" s="36">
        <f aca="true" t="shared" si="2" ref="C13:R13">C12*0.000001/$C$7/$C$6</f>
        <v>1.722698040266326E-05</v>
      </c>
      <c r="D13" s="37">
        <f t="shared" si="2"/>
        <v>8.673259195730335E-05</v>
      </c>
      <c r="E13" s="37">
        <f t="shared" si="2"/>
        <v>0.0003615260053100614</v>
      </c>
      <c r="F13" s="37">
        <f t="shared" si="2"/>
        <v>0.0006573731218752689</v>
      </c>
      <c r="G13" s="37">
        <f t="shared" si="2"/>
        <v>0.0009574309790829616</v>
      </c>
      <c r="H13" s="37">
        <f t="shared" si="2"/>
        <v>0.0012448566143631898</v>
      </c>
      <c r="I13" s="37">
        <f t="shared" si="2"/>
        <v>0.0014750816240906804</v>
      </c>
      <c r="J13" s="37">
        <f t="shared" si="2"/>
        <v>0.0017354930720738639</v>
      </c>
      <c r="K13" s="37">
        <f t="shared" si="2"/>
        <v>0.001958007854274651</v>
      </c>
      <c r="L13" s="37">
        <f t="shared" si="2"/>
        <v>0.002133493235649784</v>
      </c>
      <c r="M13" s="37">
        <f t="shared" si="2"/>
        <v>0.0023030181329403224</v>
      </c>
      <c r="N13" s="37">
        <f t="shared" si="2"/>
        <v>0.0024774650246316204</v>
      </c>
      <c r="O13" s="37">
        <f t="shared" si="2"/>
        <v>0.002613303996782244</v>
      </c>
      <c r="P13" s="37">
        <f t="shared" si="2"/>
        <v>0.0026979028274647324</v>
      </c>
      <c r="Q13" s="37">
        <f t="shared" si="2"/>
        <v>0.002776541174062618</v>
      </c>
      <c r="R13" s="37">
        <f t="shared" si="2"/>
        <v>0.00281378336799389</v>
      </c>
      <c r="S13" s="37">
        <f>S12*0.000001/$C$7/$C$6</f>
        <v>0.0028401430834398057</v>
      </c>
      <c r="T13" s="37">
        <f>T12*0.000001/$C$7/$C$6</f>
        <v>0.002842988098472891</v>
      </c>
      <c r="U13" s="37">
        <f>U12*0.000001/$C$7/$C$6</f>
        <v>0.0028535433410326856</v>
      </c>
      <c r="V13" s="37"/>
      <c r="W13" s="37"/>
      <c r="X13" s="37"/>
      <c r="Y13" s="37"/>
      <c r="Z13" s="37"/>
      <c r="AA13" s="37"/>
      <c r="AB13" s="37"/>
      <c r="AC13" s="37"/>
      <c r="AD13" s="38"/>
    </row>
    <row r="14" spans="1:30" ht="12.75">
      <c r="A14" s="1"/>
      <c r="B14" s="2" t="s">
        <v>18</v>
      </c>
      <c r="C14" s="33">
        <v>0</v>
      </c>
      <c r="D14" s="34">
        <f aca="true" t="shared" si="3" ref="D14:R14">(D2+C2)/2</f>
        <v>10</v>
      </c>
      <c r="E14" s="34">
        <f t="shared" si="3"/>
        <v>17.5</v>
      </c>
      <c r="F14" s="34">
        <f t="shared" si="3"/>
        <v>26.5</v>
      </c>
      <c r="G14" s="34">
        <f t="shared" si="3"/>
        <v>35.5</v>
      </c>
      <c r="H14" s="34">
        <f t="shared" si="3"/>
        <v>44.5</v>
      </c>
      <c r="I14" s="34">
        <f t="shared" si="3"/>
        <v>53</v>
      </c>
      <c r="J14" s="34">
        <f t="shared" si="3"/>
        <v>62</v>
      </c>
      <c r="K14" s="34">
        <f t="shared" si="3"/>
        <v>72</v>
      </c>
      <c r="L14" s="34">
        <f t="shared" si="3"/>
        <v>81</v>
      </c>
      <c r="M14" s="34">
        <f t="shared" si="3"/>
        <v>89.5</v>
      </c>
      <c r="N14" s="34">
        <f t="shared" si="3"/>
        <v>99.5</v>
      </c>
      <c r="O14" s="34">
        <f t="shared" si="3"/>
        <v>109.5</v>
      </c>
      <c r="P14" s="34">
        <f t="shared" si="3"/>
        <v>117.5</v>
      </c>
      <c r="Q14" s="34">
        <f t="shared" si="3"/>
        <v>125</v>
      </c>
      <c r="R14" s="34">
        <f t="shared" si="3"/>
        <v>134</v>
      </c>
      <c r="S14" s="34">
        <f>(S2+R2)/2</f>
        <v>143.5</v>
      </c>
      <c r="T14" s="34">
        <f>(T2+S2)/2</f>
        <v>152</v>
      </c>
      <c r="U14" s="34">
        <f>(U2+T2)/2</f>
        <v>159</v>
      </c>
      <c r="V14" s="34"/>
      <c r="W14" s="34"/>
      <c r="X14" s="34"/>
      <c r="Y14" s="34"/>
      <c r="Z14" s="34"/>
      <c r="AA14" s="34"/>
      <c r="AB14" s="34"/>
      <c r="AC14" s="34"/>
      <c r="AD14" s="35"/>
    </row>
    <row r="15" spans="1:30" ht="12.75">
      <c r="A15" s="1"/>
      <c r="B15" s="2" t="s">
        <v>19</v>
      </c>
      <c r="C15" s="33">
        <v>0</v>
      </c>
      <c r="D15" s="34">
        <f aca="true" t="shared" si="4" ref="D15:R15">(D13-C13)/(D2-C2)*100000*$C$6</f>
        <v>0.5907976982144407</v>
      </c>
      <c r="E15" s="34">
        <f t="shared" si="4"/>
        <v>1.557162675665629</v>
      </c>
      <c r="F15" s="34">
        <f t="shared" si="4"/>
        <v>1.6764669938695091</v>
      </c>
      <c r="G15" s="34">
        <f t="shared" si="4"/>
        <v>1.7003278575102585</v>
      </c>
      <c r="H15" s="34">
        <f t="shared" si="4"/>
        <v>1.6287452665879598</v>
      </c>
      <c r="I15" s="34">
        <f t="shared" si="4"/>
        <v>1.4676844370127529</v>
      </c>
      <c r="J15" s="34">
        <f t="shared" si="4"/>
        <v>1.3280983847142356</v>
      </c>
      <c r="K15" s="34">
        <f t="shared" si="4"/>
        <v>1.1348253892240139</v>
      </c>
      <c r="L15" s="34">
        <f t="shared" si="4"/>
        <v>1.1187193062664746</v>
      </c>
      <c r="M15" s="34">
        <f t="shared" si="4"/>
        <v>0.9606410846463832</v>
      </c>
      <c r="N15" s="34">
        <f t="shared" si="4"/>
        <v>0.8087992251142</v>
      </c>
      <c r="O15" s="34">
        <f t="shared" si="4"/>
        <v>0.7697541755202002</v>
      </c>
      <c r="P15" s="34">
        <f t="shared" si="4"/>
        <v>0.6163629092581303</v>
      </c>
      <c r="Q15" s="34">
        <f t="shared" si="4"/>
        <v>0.5013194595615207</v>
      </c>
      <c r="R15" s="34">
        <f t="shared" si="4"/>
        <v>0.18993518904948678</v>
      </c>
      <c r="S15" s="34">
        <f>(S13-R13)/(S2-R2)*100000*$C$6</f>
        <v>0.1493717208601891</v>
      </c>
      <c r="T15" s="34">
        <f>(T13-S13)/(T2-S2)*100000*$C$6</f>
        <v>0.01813697083591988</v>
      </c>
      <c r="U15" s="34">
        <f>(U13-T13)/(U2-T2)*100000*$C$6</f>
        <v>0.08971956175825324</v>
      </c>
      <c r="V15" s="34"/>
      <c r="W15" s="34"/>
      <c r="X15" s="34"/>
      <c r="Y15" s="34"/>
      <c r="Z15" s="34"/>
      <c r="AA15" s="34"/>
      <c r="AB15" s="34"/>
      <c r="AC15" s="34"/>
      <c r="AD15" s="35"/>
    </row>
    <row r="16" spans="1:30" ht="12.75">
      <c r="A16" s="1"/>
      <c r="B16" s="2" t="s">
        <v>20</v>
      </c>
      <c r="C16" s="33">
        <f aca="true" t="shared" si="5" ref="C16:R16">C12*0.001/$C$7</f>
        <v>0.008785760005358264</v>
      </c>
      <c r="D16" s="34">
        <f t="shared" si="5"/>
        <v>0.044233621898224704</v>
      </c>
      <c r="E16" s="34">
        <f t="shared" si="5"/>
        <v>0.18437826270813132</v>
      </c>
      <c r="F16" s="34">
        <f t="shared" si="5"/>
        <v>0.3352602921563872</v>
      </c>
      <c r="G16" s="34">
        <f t="shared" si="5"/>
        <v>0.48828979933231054</v>
      </c>
      <c r="H16" s="34">
        <f t="shared" si="5"/>
        <v>0.634876873325227</v>
      </c>
      <c r="I16" s="34">
        <f t="shared" si="5"/>
        <v>0.7522916282862471</v>
      </c>
      <c r="J16" s="34">
        <f t="shared" si="5"/>
        <v>0.8851014667576705</v>
      </c>
      <c r="K16" s="34">
        <f t="shared" si="5"/>
        <v>0.9985840056800721</v>
      </c>
      <c r="L16" s="34">
        <f t="shared" si="5"/>
        <v>1.08808155018139</v>
      </c>
      <c r="M16" s="34">
        <f t="shared" si="5"/>
        <v>1.1745392477995642</v>
      </c>
      <c r="N16" s="34">
        <f t="shared" si="5"/>
        <v>1.2635071625621264</v>
      </c>
      <c r="O16" s="34">
        <f t="shared" si="5"/>
        <v>1.3327850383589446</v>
      </c>
      <c r="P16" s="34">
        <f t="shared" si="5"/>
        <v>1.3759304420070135</v>
      </c>
      <c r="Q16" s="34">
        <f t="shared" si="5"/>
        <v>1.4160359987719353</v>
      </c>
      <c r="R16" s="34">
        <f t="shared" si="5"/>
        <v>1.4350295176768841</v>
      </c>
      <c r="S16" s="34">
        <f>S12*0.001/$C$7</f>
        <v>1.4484729725543009</v>
      </c>
      <c r="T16" s="34">
        <f>T12*0.001/$C$7</f>
        <v>1.4499239302211744</v>
      </c>
      <c r="U16" s="34">
        <f>U12*0.001/$C$7</f>
        <v>1.4553071039266696</v>
      </c>
      <c r="V16" s="34"/>
      <c r="W16" s="34"/>
      <c r="X16" s="34"/>
      <c r="Y16" s="34"/>
      <c r="Z16" s="34"/>
      <c r="AA16" s="34"/>
      <c r="AB16" s="34"/>
      <c r="AC16" s="34"/>
      <c r="AD16" s="35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H7" sqref="H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3</v>
      </c>
      <c r="E2" s="43">
        <f>C5</f>
        <v>7</v>
      </c>
      <c r="F2" s="43">
        <f aca="true" t="shared" si="0" ref="F2:AA2">E2+$C$5</f>
        <v>14</v>
      </c>
      <c r="G2" s="43">
        <f t="shared" si="0"/>
        <v>21</v>
      </c>
      <c r="H2" s="43">
        <f t="shared" si="0"/>
        <v>28</v>
      </c>
      <c r="I2" s="43">
        <f t="shared" si="0"/>
        <v>35</v>
      </c>
      <c r="J2" s="43">
        <f t="shared" si="0"/>
        <v>42</v>
      </c>
      <c r="K2" s="43">
        <f t="shared" si="0"/>
        <v>49</v>
      </c>
      <c r="L2" s="43">
        <f t="shared" si="0"/>
        <v>56</v>
      </c>
      <c r="M2" s="43">
        <f t="shared" si="0"/>
        <v>63</v>
      </c>
      <c r="N2" s="43">
        <f t="shared" si="0"/>
        <v>70</v>
      </c>
      <c r="O2" s="43">
        <f t="shared" si="0"/>
        <v>77</v>
      </c>
      <c r="P2" s="43">
        <f t="shared" si="0"/>
        <v>84</v>
      </c>
      <c r="Q2" s="43">
        <f t="shared" si="0"/>
        <v>91</v>
      </c>
      <c r="R2" s="43">
        <f t="shared" si="0"/>
        <v>98</v>
      </c>
      <c r="S2" s="43">
        <f t="shared" si="0"/>
        <v>105</v>
      </c>
      <c r="T2" s="43">
        <f t="shared" si="0"/>
        <v>112</v>
      </c>
      <c r="U2" s="43">
        <f t="shared" si="0"/>
        <v>119</v>
      </c>
      <c r="V2" s="43">
        <f t="shared" si="0"/>
        <v>126</v>
      </c>
      <c r="W2" s="43">
        <f t="shared" si="0"/>
        <v>133</v>
      </c>
      <c r="X2" s="43">
        <f t="shared" si="0"/>
        <v>140</v>
      </c>
      <c r="Y2" s="43">
        <f t="shared" si="0"/>
        <v>147</v>
      </c>
      <c r="Z2" s="43">
        <f t="shared" si="0"/>
        <v>154</v>
      </c>
      <c r="AA2" s="43">
        <f t="shared" si="0"/>
        <v>161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0.79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7</v>
      </c>
      <c r="D5" s="1" t="s">
        <v>34</v>
      </c>
      <c r="E5" s="19" t="s">
        <v>8</v>
      </c>
      <c r="F5" s="20"/>
      <c r="G5" s="53">
        <f>MAX(D12:F12)</f>
        <v>1.5721910000000001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0.042</v>
      </c>
      <c r="E9" s="50">
        <v>0.10484409</v>
      </c>
      <c r="F9" s="50">
        <v>0.21489746</v>
      </c>
      <c r="G9" s="50">
        <v>0.32494382</v>
      </c>
      <c r="H9" s="50">
        <v>0.43498244</v>
      </c>
      <c r="I9" s="50">
        <v>0.54501541</v>
      </c>
      <c r="J9" s="50">
        <v>0.6540012</v>
      </c>
      <c r="K9" s="50">
        <v>0.76347792</v>
      </c>
      <c r="L9" s="50">
        <v>0.87356547</v>
      </c>
      <c r="M9" s="50">
        <v>0.98377994</v>
      </c>
      <c r="N9" s="50">
        <v>1.0939202</v>
      </c>
      <c r="O9" s="50">
        <v>1.2039877</v>
      </c>
      <c r="P9" s="50">
        <v>1.3139096</v>
      </c>
      <c r="Q9" s="50">
        <v>1.4228959</v>
      </c>
      <c r="R9" s="50">
        <v>1.528018</v>
      </c>
      <c r="S9" s="50">
        <v>1.6234264</v>
      </c>
      <c r="T9" s="50">
        <v>1.7022396</v>
      </c>
      <c r="U9" s="50">
        <v>1.7596174</v>
      </c>
      <c r="V9" s="50">
        <v>1.7909121</v>
      </c>
      <c r="W9" s="51">
        <v>1.8033905</v>
      </c>
      <c r="X9" s="52">
        <v>1.8064923</v>
      </c>
      <c r="Y9" s="52">
        <v>1.8076712</v>
      </c>
      <c r="Z9" s="52">
        <v>1.808274</v>
      </c>
      <c r="AA9" s="52">
        <v>1.8085808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X10">D9/$C4/1000</f>
        <v>5.3164556962025316E-05</v>
      </c>
      <c r="E10" s="37">
        <f t="shared" si="1"/>
        <v>0.00013271403797468354</v>
      </c>
      <c r="F10" s="37">
        <f t="shared" si="1"/>
        <v>0.0002720221012658228</v>
      </c>
      <c r="G10" s="37">
        <f t="shared" si="1"/>
        <v>0.0004113212911392405</v>
      </c>
      <c r="H10" s="37">
        <f t="shared" si="1"/>
        <v>0.0005506106835443037</v>
      </c>
      <c r="I10" s="37">
        <f t="shared" si="1"/>
        <v>0.0006898929240506329</v>
      </c>
      <c r="J10" s="37">
        <f t="shared" si="1"/>
        <v>0.0008278496202531644</v>
      </c>
      <c r="K10" s="37">
        <f t="shared" si="1"/>
        <v>0.000966427746835443</v>
      </c>
      <c r="L10" s="37">
        <f t="shared" si="1"/>
        <v>0.0011057790759493671</v>
      </c>
      <c r="M10" s="37">
        <f t="shared" si="1"/>
        <v>0.0012452910632911392</v>
      </c>
      <c r="N10" s="37">
        <f t="shared" si="1"/>
        <v>0.0013847091139240503</v>
      </c>
      <c r="O10" s="37">
        <f t="shared" si="1"/>
        <v>0.0015240350632911392</v>
      </c>
      <c r="P10" s="37">
        <f t="shared" si="1"/>
        <v>0.001663176708860759</v>
      </c>
      <c r="Q10" s="37">
        <f t="shared" si="1"/>
        <v>0.0018011340506329115</v>
      </c>
      <c r="R10" s="37">
        <f t="shared" si="1"/>
        <v>0.0019342</v>
      </c>
      <c r="S10" s="37">
        <f t="shared" si="1"/>
        <v>0.0020549701265822782</v>
      </c>
      <c r="T10" s="37">
        <f t="shared" si="1"/>
        <v>0.0021547336708860757</v>
      </c>
      <c r="U10" s="37">
        <f t="shared" si="1"/>
        <v>0.0022273637974683544</v>
      </c>
      <c r="V10" s="37">
        <f t="shared" si="1"/>
        <v>0.0022669773417721517</v>
      </c>
      <c r="W10" s="37">
        <f t="shared" si="1"/>
        <v>0.0022827727848101264</v>
      </c>
      <c r="X10" s="37">
        <f t="shared" si="1"/>
        <v>0.002286699113924051</v>
      </c>
      <c r="Y10" s="37">
        <f>Y9/$C4/1000</f>
        <v>0.002288191392405063</v>
      </c>
      <c r="Z10" s="37">
        <f>Z9/$C4/1000</f>
        <v>0.0022889544303797463</v>
      </c>
      <c r="AA10" s="37">
        <f>AA9/$C4/1000</f>
        <v>0.002289342784810127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X11">(D2+C2)/2</f>
        <v>1.5</v>
      </c>
      <c r="E11" s="34">
        <f t="shared" si="2"/>
        <v>5</v>
      </c>
      <c r="F11" s="34">
        <f t="shared" si="2"/>
        <v>10.5</v>
      </c>
      <c r="G11" s="34">
        <f t="shared" si="2"/>
        <v>17.5</v>
      </c>
      <c r="H11" s="34">
        <f t="shared" si="2"/>
        <v>24.5</v>
      </c>
      <c r="I11" s="34">
        <f t="shared" si="2"/>
        <v>31.5</v>
      </c>
      <c r="J11" s="34">
        <f t="shared" si="2"/>
        <v>38.5</v>
      </c>
      <c r="K11" s="34">
        <f t="shared" si="2"/>
        <v>45.5</v>
      </c>
      <c r="L11" s="34">
        <f t="shared" si="2"/>
        <v>52.5</v>
      </c>
      <c r="M11" s="34">
        <f t="shared" si="2"/>
        <v>59.5</v>
      </c>
      <c r="N11" s="34">
        <f t="shared" si="2"/>
        <v>66.5</v>
      </c>
      <c r="O11" s="34">
        <f t="shared" si="2"/>
        <v>73.5</v>
      </c>
      <c r="P11" s="34">
        <f t="shared" si="2"/>
        <v>80.5</v>
      </c>
      <c r="Q11" s="34">
        <f t="shared" si="2"/>
        <v>87.5</v>
      </c>
      <c r="R11" s="34">
        <f t="shared" si="2"/>
        <v>94.5</v>
      </c>
      <c r="S11" s="34">
        <f t="shared" si="2"/>
        <v>101.5</v>
      </c>
      <c r="T11" s="34">
        <f t="shared" si="2"/>
        <v>108.5</v>
      </c>
      <c r="U11" s="34">
        <f t="shared" si="2"/>
        <v>115.5</v>
      </c>
      <c r="V11" s="34">
        <f t="shared" si="2"/>
        <v>122.5</v>
      </c>
      <c r="W11" s="34">
        <f t="shared" si="2"/>
        <v>129.5</v>
      </c>
      <c r="X11" s="34">
        <f t="shared" si="2"/>
        <v>136.5</v>
      </c>
      <c r="Y11" s="34">
        <f>(Y2+X2)/2</f>
        <v>143.5</v>
      </c>
      <c r="Z11" s="34">
        <f>(Z2+Y2)/2</f>
        <v>150.5</v>
      </c>
      <c r="AA11" s="34">
        <f>(AA2+Z2)/2</f>
        <v>157.5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X12">(E9-D9)/(E2-D2)*100</f>
        <v>1.5711022499999998</v>
      </c>
      <c r="F12" s="34">
        <f t="shared" si="3"/>
        <v>1.5721910000000001</v>
      </c>
      <c r="G12" s="34">
        <f t="shared" si="3"/>
        <v>1.572090857142857</v>
      </c>
      <c r="H12" s="34">
        <f t="shared" si="3"/>
        <v>1.5719802857142862</v>
      </c>
      <c r="I12" s="34">
        <f t="shared" si="3"/>
        <v>1.5718995714285706</v>
      </c>
      <c r="J12" s="34">
        <f t="shared" si="3"/>
        <v>1.5569398571428568</v>
      </c>
      <c r="K12" s="34">
        <f t="shared" si="3"/>
        <v>1.563953142857144</v>
      </c>
      <c r="L12" s="34">
        <f t="shared" si="3"/>
        <v>1.5726792857142846</v>
      </c>
      <c r="M12" s="34">
        <f t="shared" si="3"/>
        <v>1.5744924285714297</v>
      </c>
      <c r="N12" s="34">
        <f t="shared" si="3"/>
        <v>1.5734322857142842</v>
      </c>
      <c r="O12" s="34">
        <f t="shared" si="3"/>
        <v>1.57239285714286</v>
      </c>
      <c r="P12" s="34">
        <f t="shared" si="3"/>
        <v>1.5703128571428544</v>
      </c>
      <c r="Q12" s="34">
        <f t="shared" si="3"/>
        <v>1.5569471428571457</v>
      </c>
      <c r="R12" s="34">
        <f t="shared" si="3"/>
        <v>1.5017442857142858</v>
      </c>
      <c r="S12" s="34">
        <f t="shared" si="3"/>
        <v>1.3629771428571422</v>
      </c>
      <c r="T12" s="34">
        <f t="shared" si="3"/>
        <v>1.125902857142856</v>
      </c>
      <c r="U12" s="34">
        <f t="shared" si="3"/>
        <v>0.8196828571428576</v>
      </c>
      <c r="V12" s="34">
        <f t="shared" si="3"/>
        <v>0.44706714285714144</v>
      </c>
      <c r="W12" s="34">
        <f t="shared" si="3"/>
        <v>0.17826285714285714</v>
      </c>
      <c r="X12" s="34">
        <f t="shared" si="3"/>
        <v>0.04431142857142919</v>
      </c>
      <c r="Y12" s="34">
        <f>(Y9-X9)/(Y2-X2)*100</f>
        <v>0.016841428571428323</v>
      </c>
      <c r="Z12" s="34">
        <f>(Z9-Y9)/(Z2-Y2)*100</f>
        <v>0.008611428571428778</v>
      </c>
      <c r="AA12" s="34">
        <f>(AA9-Z9)/(AA2-Z2)*100</f>
        <v>0.004382857142859464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dcterms:created xsi:type="dcterms:W3CDTF">2002-04-11T07:25:26Z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