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395" windowHeight="4515" activeTab="0"/>
  </bookViews>
  <sheets>
    <sheet name="Fig.4" sheetId="1" r:id="rId1"/>
    <sheet name="Fig. 7" sheetId="2" r:id="rId2"/>
    <sheet name="Fig. 10" sheetId="3" r:id="rId3"/>
    <sheet name="Fig.14" sheetId="4" r:id="rId4"/>
    <sheet name="Fig. 16" sheetId="5" r:id="rId5"/>
    <sheet name="Fig. 17" sheetId="6" r:id="rId6"/>
    <sheet name="Fig. 18" sheetId="7" r:id="rId7"/>
    <sheet name="Fig. 19" sheetId="8" r:id="rId8"/>
    <sheet name="Fig. 26" sheetId="9" r:id="rId9"/>
    <sheet name="Fig. 28" sheetId="10" r:id="rId10"/>
    <sheet name="Fig. 29" sheetId="11" r:id="rId11"/>
    <sheet name="Fig. 30" sheetId="12" r:id="rId12"/>
    <sheet name="Fig. 32" sheetId="13" r:id="rId13"/>
  </sheets>
  <externalReferences>
    <externalReference r:id="rId16"/>
  </externalReferences>
  <definedNames>
    <definedName name="solver_adj" localSheetId="9" hidden="1">'Fig. 28'!$C$2:$C$3</definedName>
    <definedName name="solver_adj" localSheetId="10" hidden="1">'Fig. 29'!$C$2:$C$3</definedName>
    <definedName name="solver_adj" localSheetId="11" hidden="1">'Fig. 30'!$D$2:$D$3</definedName>
    <definedName name="solver_cvg" localSheetId="9" hidden="1">0.001</definedName>
    <definedName name="solver_cvg" localSheetId="10" hidden="1">0.001</definedName>
    <definedName name="solver_cvg" localSheetId="11" hidden="1">0.001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opt" localSheetId="9" hidden="1">'Fig. 28'!$C$13</definedName>
    <definedName name="solver_opt" localSheetId="10" hidden="1">'Fig. 29'!$C$13</definedName>
    <definedName name="solver_opt" localSheetId="11" hidden="1">'Fig. 30'!$D$17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val" localSheetId="9" hidden="1">0</definedName>
    <definedName name="solver_val" localSheetId="10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<sst xmlns="http://schemas.openxmlformats.org/spreadsheetml/2006/main" count="174" uniqueCount="117">
  <si>
    <t>vitesse</t>
  </si>
  <si>
    <t>H  [m]</t>
  </si>
  <si>
    <t>Vitesse de ressuage</t>
  </si>
  <si>
    <t>Référence :</t>
  </si>
  <si>
    <t>ressuage relatif</t>
  </si>
  <si>
    <t>ressuage total [mm]</t>
  </si>
  <si>
    <t>Figure IV.9.</t>
  </si>
  <si>
    <t>temps [min]</t>
  </si>
  <si>
    <t>ds =</t>
  </si>
  <si>
    <t>10-5 m.min-1</t>
  </si>
  <si>
    <t>pas de temps</t>
  </si>
  <si>
    <t>min</t>
  </si>
  <si>
    <r>
      <t>K(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) = 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</si>
  <si>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</si>
  <si>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</si>
  <si>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</si>
  <si>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0 min</t>
  </si>
  <si>
    <t>25 min</t>
  </si>
  <si>
    <t>hauteur</t>
  </si>
  <si>
    <t>400 min</t>
  </si>
  <si>
    <t>150 min</t>
  </si>
  <si>
    <t>60 min</t>
  </si>
  <si>
    <t>6 min</t>
  </si>
  <si>
    <t>1000 min</t>
  </si>
  <si>
    <t>Tx =</t>
  </si>
  <si>
    <t>H=0,2 m</t>
  </si>
  <si>
    <t>H=4 m</t>
  </si>
  <si>
    <t>H=2 m</t>
  </si>
  <si>
    <t>H=0,5 m</t>
  </si>
  <si>
    <t>H=1 m</t>
  </si>
  <si>
    <t>H</t>
  </si>
  <si>
    <r>
      <t>Tx = 10 000</t>
    </r>
    <r>
      <rPr>
        <sz val="10"/>
        <rFont val="Arial"/>
        <family val="0"/>
      </rPr>
      <t xml:space="preserve"> s</t>
    </r>
  </si>
  <si>
    <t>Tx = 1 000 s</t>
  </si>
  <si>
    <t>Tx = 3 000 s</t>
  </si>
  <si>
    <t>brut = Tx infini</t>
  </si>
  <si>
    <t>F</t>
  </si>
  <si>
    <t>b</t>
  </si>
  <si>
    <t>psio</t>
  </si>
  <si>
    <t>alphabar</t>
  </si>
  <si>
    <t xml:space="preserve">1ier ordre </t>
  </si>
  <si>
    <t>2nd ordre</t>
  </si>
  <si>
    <r>
      <t>a</t>
    </r>
    <r>
      <rPr>
        <sz val="10"/>
        <rFont val="Arial"/>
        <family val="0"/>
      </rPr>
      <t xml:space="preserve"> bar ciment</t>
    </r>
  </si>
  <si>
    <r>
      <t>a</t>
    </r>
    <r>
      <rPr>
        <sz val="10"/>
        <rFont val="Arial"/>
        <family val="0"/>
      </rPr>
      <t xml:space="preserve"> bar sable 0/4</t>
    </r>
  </si>
  <si>
    <t>Formule</t>
  </si>
  <si>
    <t>C20</t>
  </si>
  <si>
    <t>M21</t>
  </si>
  <si>
    <t>M22</t>
  </si>
  <si>
    <t>M23</t>
  </si>
  <si>
    <t>C26</t>
  </si>
  <si>
    <t>% de C</t>
  </si>
  <si>
    <t>yi ciment</t>
  </si>
  <si>
    <r>
      <t>a</t>
    </r>
    <r>
      <rPr>
        <sz val="10"/>
        <rFont val="Arial"/>
        <family val="0"/>
      </rPr>
      <t xml:space="preserve"> bar réel</t>
    </r>
  </si>
  <si>
    <r>
      <t>a</t>
    </r>
    <r>
      <rPr>
        <sz val="10"/>
        <rFont val="Arial"/>
        <family val="0"/>
      </rPr>
      <t xml:space="preserve"> bar mdl</t>
    </r>
  </si>
  <si>
    <t>erreur</t>
  </si>
  <si>
    <t>erreur maxi</t>
  </si>
  <si>
    <t>h</t>
  </si>
  <si>
    <t>D50 ciment =</t>
  </si>
  <si>
    <t>D50 sable =</t>
  </si>
  <si>
    <t>coef =</t>
  </si>
  <si>
    <t>courbure =</t>
  </si>
  <si>
    <r>
      <t>a</t>
    </r>
    <r>
      <rPr>
        <sz val="10"/>
        <rFont val="Arial"/>
        <family val="0"/>
      </rPr>
      <t xml:space="preserve"> bar 2nd ordre</t>
    </r>
  </si>
  <si>
    <t>S.F</t>
  </si>
  <si>
    <r>
      <t xml:space="preserve">q </t>
    </r>
    <r>
      <rPr>
        <sz val="10"/>
        <rFont val="Arial"/>
        <family val="2"/>
      </rPr>
      <t>= 3 µm</t>
    </r>
  </si>
  <si>
    <r>
      <t xml:space="preserve">q </t>
    </r>
    <r>
      <rPr>
        <sz val="10"/>
        <rFont val="Arial"/>
        <family val="2"/>
      </rPr>
      <t>= 15 µm</t>
    </r>
  </si>
  <si>
    <r>
      <t>q</t>
    </r>
    <r>
      <rPr>
        <sz val="10"/>
        <rFont val="Arial"/>
        <family val="2"/>
      </rPr>
      <t xml:space="preserve"> = 10 µm</t>
    </r>
  </si>
  <si>
    <r>
      <t xml:space="preserve">q </t>
    </r>
    <r>
      <rPr>
        <sz val="10"/>
        <rFont val="Arial"/>
        <family val="2"/>
      </rPr>
      <t>= 7 µm</t>
    </r>
  </si>
  <si>
    <r>
      <t xml:space="preserve">q </t>
    </r>
    <r>
      <rPr>
        <sz val="10"/>
        <rFont val="Arial"/>
        <family val="2"/>
      </rPr>
      <t>= 5 µm</t>
    </r>
  </si>
  <si>
    <r>
      <t xml:space="preserve">q </t>
    </r>
    <r>
      <rPr>
        <sz val="10"/>
        <rFont val="Arial"/>
        <family val="2"/>
      </rPr>
      <t>= 1 µm</t>
    </r>
  </si>
  <si>
    <t>diamètre hydrodynamique q [µm]</t>
  </si>
  <si>
    <r>
      <t>masse totale de fines [kg.m</t>
    </r>
    <r>
      <rPr>
        <b/>
        <vertAlign val="superscript"/>
        <sz val="10"/>
        <color indexed="16"/>
        <rFont val="Arial"/>
        <family val="2"/>
      </rPr>
      <t>-3</t>
    </r>
    <r>
      <rPr>
        <b/>
        <sz val="10"/>
        <color indexed="16"/>
        <rFont val="Arial"/>
        <family val="2"/>
      </rPr>
      <t>]</t>
    </r>
  </si>
  <si>
    <t>c=0 ; Tx = 1000 s</t>
  </si>
  <si>
    <t>temps</t>
  </si>
  <si>
    <t>ressuage</t>
  </si>
  <si>
    <t>c=2E-5 ; Tx = 1090 s</t>
  </si>
  <si>
    <t>c=4E-5 ; Tx = 1210 s</t>
  </si>
  <si>
    <t>c=6E-5 ; Tx = 1350 s</t>
  </si>
  <si>
    <t>Points expérimentaux</t>
  </si>
  <si>
    <t>temps corrigé</t>
  </si>
  <si>
    <t xml:space="preserve">ressuage </t>
  </si>
  <si>
    <t>Expérience</t>
  </si>
  <si>
    <t>Hauteur</t>
  </si>
  <si>
    <t>DH réels en mm</t>
  </si>
  <si>
    <t>Modélisation</t>
  </si>
  <si>
    <t>Hauteur en mm</t>
  </si>
  <si>
    <t>Bilan :</t>
  </si>
  <si>
    <t>MVR =</t>
  </si>
  <si>
    <t>% massique</t>
  </si>
  <si>
    <t>Hcr =</t>
  </si>
  <si>
    <t>mm</t>
  </si>
  <si>
    <t>ciment CEM I Beffes</t>
  </si>
  <si>
    <t>sable 0/2,5</t>
  </si>
  <si>
    <t>filler calcaire</t>
  </si>
  <si>
    <t>b =</t>
  </si>
  <si>
    <t>non mis à jour</t>
  </si>
  <si>
    <t>Cendres</t>
  </si>
  <si>
    <t>sable 0/4</t>
  </si>
  <si>
    <t>grav. 8/20</t>
  </si>
  <si>
    <t>grav. 5/12.5</t>
  </si>
  <si>
    <t>grav. 3 / 8</t>
  </si>
  <si>
    <t>Is =</t>
  </si>
  <si>
    <t>Courbe de tendance :</t>
  </si>
  <si>
    <t xml:space="preserve">equation : </t>
  </si>
  <si>
    <t>y = 0,4976 . ln(H) - 1,5135</t>
  </si>
  <si>
    <t>?</t>
  </si>
  <si>
    <r>
      <t>Cs(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 =</t>
    </r>
  </si>
  <si>
    <r>
      <t>F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</si>
  <si>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Y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</si>
  <si>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K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</si>
  <si>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=</t>
    </r>
  </si>
  <si>
    <r>
      <t>F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=</t>
    </r>
  </si>
  <si>
    <r>
      <t>F*</t>
    </r>
    <r>
      <rPr>
        <b/>
        <sz val="12"/>
        <rFont val="Arial"/>
        <family val="2"/>
      </rPr>
      <t xml:space="preserve"> =</t>
    </r>
  </si>
  <si>
    <t>Modèle</t>
  </si>
  <si>
    <t>H=1</t>
  </si>
  <si>
    <t>N=100</t>
  </si>
  <si>
    <t>1 - Cs constant</t>
  </si>
  <si>
    <t>2 - Cs linéaire</t>
  </si>
  <si>
    <t>3 - Cs exponentiel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</si>
</sst>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  <numFmt numFmtId="184" formatCode="0.E+00"/>
  </numFmts>
  <fonts count="32">
    <font>
      <sz val="10"/>
      <name val="Arial"/>
      <family val="0"/>
    </font>
    <font>
      <sz val="10"/>
      <color indexed="53"/>
      <name val="Arial"/>
      <family val="2"/>
    </font>
    <font>
      <sz val="10"/>
      <name val="Symbol"/>
      <family val="1"/>
    </font>
    <font>
      <b/>
      <sz val="10"/>
      <color indexed="5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Symbol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2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9.75"/>
      <name val="Arial"/>
      <family val="0"/>
    </font>
    <font>
      <sz val="10.5"/>
      <name val="Arial"/>
      <family val="0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sz val="10"/>
      <color indexed="37"/>
      <name val="Arial"/>
      <family val="2"/>
    </font>
    <font>
      <sz val="9.25"/>
      <name val="Arial"/>
      <family val="0"/>
    </font>
    <font>
      <sz val="11"/>
      <name val="Arial"/>
      <family val="2"/>
    </font>
    <font>
      <b/>
      <sz val="11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2" fontId="0" fillId="3" borderId="3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" fillId="2" borderId="0" xfId="0" applyFont="1" applyFill="1" applyAlignment="1">
      <alignment/>
    </xf>
    <xf numFmtId="2" fontId="0" fillId="3" borderId="2" xfId="0" applyNumberFormat="1" applyFont="1" applyFill="1" applyBorder="1" applyAlignment="1">
      <alignment horizontal="centerContinuous"/>
    </xf>
    <xf numFmtId="175" fontId="0" fillId="0" borderId="4" xfId="0" applyNumberFormat="1" applyBorder="1" applyAlignment="1">
      <alignment horizontal="center"/>
    </xf>
    <xf numFmtId="11" fontId="0" fillId="2" borderId="0" xfId="0" applyNumberFormat="1" applyFill="1" applyAlignment="1">
      <alignment horizontal="centerContinuous"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76" fontId="0" fillId="3" borderId="1" xfId="0" applyNumberFormat="1" applyFill="1" applyBorder="1" applyAlignment="1">
      <alignment/>
    </xf>
    <xf numFmtId="176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17" fillId="0" borderId="0" xfId="0" applyNumberFormat="1" applyFont="1" applyAlignment="1">
      <alignment/>
    </xf>
    <xf numFmtId="0" fontId="21" fillId="2" borderId="1" xfId="0" applyFont="1" applyFill="1" applyBorder="1" applyAlignment="1">
      <alignment/>
    </xf>
    <xf numFmtId="11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25" fillId="2" borderId="0" xfId="0" applyFont="1" applyFill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2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7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11" fontId="0" fillId="4" borderId="7" xfId="0" applyNumberFormat="1" applyFill="1" applyBorder="1" applyAlignment="1">
      <alignment horizontal="center"/>
    </xf>
    <xf numFmtId="0" fontId="27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8" fillId="3" borderId="1" xfId="0" applyFont="1" applyFill="1" applyBorder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9" xfId="0" applyNumberFormat="1" applyFill="1" applyBorder="1" applyAlignment="1">
      <alignment/>
    </xf>
    <xf numFmtId="0" fontId="8" fillId="0" borderId="8" xfId="0" applyFont="1" applyFill="1" applyBorder="1" applyAlignment="1">
      <alignment/>
    </xf>
    <xf numFmtId="11" fontId="0" fillId="0" borderId="9" xfId="0" applyNumberFormat="1" applyFill="1" applyBorder="1" applyAlignment="1">
      <alignment/>
    </xf>
    <xf numFmtId="0" fontId="10" fillId="2" borderId="0" xfId="0" applyFont="1" applyFill="1" applyAlignment="1">
      <alignment/>
    </xf>
    <xf numFmtId="176" fontId="0" fillId="3" borderId="9" xfId="0" applyNumberFormat="1" applyFill="1" applyBorder="1" applyAlignment="1">
      <alignment/>
    </xf>
    <xf numFmtId="0" fontId="28" fillId="3" borderId="1" xfId="0" applyFont="1" applyFill="1" applyBorder="1" applyAlignment="1">
      <alignment horizontal="left"/>
    </xf>
    <xf numFmtId="176" fontId="0" fillId="0" borderId="9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0" fontId="8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</cellXfs>
  <cellStyles count="42">
    <cellStyle name="Normal" xfId="0"/>
    <cellStyle name="Comma" xfId="15"/>
    <cellStyle name="Comma [0]" xfId="16"/>
    <cellStyle name="Milliers [0]_B24" xfId="17"/>
    <cellStyle name="Milliers [0]_Classeur1" xfId="18"/>
    <cellStyle name="Milliers [0]_Figures IV.xls Graphique 1" xfId="19"/>
    <cellStyle name="Milliers [0]_juillet" xfId="20"/>
    <cellStyle name="Milliers [0]_Numériq.xls Graphique 1" xfId="21"/>
    <cellStyle name="Milliers [0]_Numériq.xls Graphique 2" xfId="22"/>
    <cellStyle name="Milliers [0]_Numériq.xls Graphique 3" xfId="23"/>
    <cellStyle name="Milliers [0]_Numériq.xls Graphique 4" xfId="24"/>
    <cellStyle name="Milliers [0]_Validation" xfId="25"/>
    <cellStyle name="Milliers_B24" xfId="26"/>
    <cellStyle name="Milliers_Classeur1" xfId="27"/>
    <cellStyle name="Milliers_Figures IV.xls Graphique 1" xfId="28"/>
    <cellStyle name="Milliers_juillet" xfId="29"/>
    <cellStyle name="Milliers_Numériq.xls Graphique 1" xfId="30"/>
    <cellStyle name="Milliers_Numériq.xls Graphique 2" xfId="31"/>
    <cellStyle name="Milliers_Numériq.xls Graphique 3" xfId="32"/>
    <cellStyle name="Milliers_Numériq.xls Graphique 4" xfId="33"/>
    <cellStyle name="Milliers_Validation" xfId="34"/>
    <cellStyle name="Currency" xfId="35"/>
    <cellStyle name="Currency [0]" xfId="36"/>
    <cellStyle name="Monétaire [0]_B24" xfId="37"/>
    <cellStyle name="Monétaire [0]_Classeur1" xfId="38"/>
    <cellStyle name="Monétaire [0]_Figures IV.xls Graphique 1" xfId="39"/>
    <cellStyle name="Monétaire [0]_juillet" xfId="40"/>
    <cellStyle name="Monétaire [0]_Numériq.xls Graphique 1" xfId="41"/>
    <cellStyle name="Monétaire [0]_Numériq.xls Graphique 2" xfId="42"/>
    <cellStyle name="Monétaire [0]_Numériq.xls Graphique 3" xfId="43"/>
    <cellStyle name="Monétaire [0]_Numériq.xls Graphique 4" xfId="44"/>
    <cellStyle name="Monétaire [0]_Validation" xfId="45"/>
    <cellStyle name="Monétaire_B24" xfId="46"/>
    <cellStyle name="Monétaire_Classeur1" xfId="47"/>
    <cellStyle name="Monétaire_Figures IV.xls Graphique 1" xfId="48"/>
    <cellStyle name="Monétaire_juillet" xfId="49"/>
    <cellStyle name="Monétaire_Numériq.xls Graphique 1" xfId="50"/>
    <cellStyle name="Monétaire_Numériq.xls Graphique 2" xfId="51"/>
    <cellStyle name="Monétaire_Numériq.xls Graphique 3" xfId="52"/>
    <cellStyle name="Monétaire_Numériq.xls Graphique 4" xfId="53"/>
    <cellStyle name="Monétaire_Validation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"/>
          <c:w val="0.933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'Fig.4'!$B$9</c:f>
              <c:strCache>
                <c:ptCount val="1"/>
                <c:pt idx="0">
                  <c:v>1 - Cs constant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'Fig.4'!$V$5:$W$5</c:f>
              <c:numCache/>
            </c:numRef>
          </c:xVal>
          <c:yVal>
            <c:numRef>
              <c:f>'Fig.4'!$V$4:$W$4</c:f>
              <c:numCache/>
            </c:numRef>
          </c:yVal>
          <c:smooth val="0"/>
        </c:ser>
        <c:ser>
          <c:idx val="1"/>
          <c:order val="1"/>
          <c:tx>
            <c:strRef>
              <c:f>'Fig.4'!$B$10</c:f>
              <c:strCache>
                <c:ptCount val="1"/>
                <c:pt idx="0">
                  <c:v>2 - Cs linéaire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'Fig.4'!$B$6:$V$6</c:f>
              <c:numCache/>
            </c:numRef>
          </c:xVal>
          <c:yVal>
            <c:numRef>
              <c:f>'Fig.4'!$B$4:$V$4</c:f>
              <c:numCache/>
            </c:numRef>
          </c:yVal>
          <c:smooth val="0"/>
        </c:ser>
        <c:ser>
          <c:idx val="2"/>
          <c:order val="2"/>
          <c:tx>
            <c:strRef>
              <c:f>'Fig.4'!$B$11</c:f>
              <c:strCache>
                <c:ptCount val="1"/>
                <c:pt idx="0">
                  <c:v>3 - Cs exponentiel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'Fig.4'!$B$7:$V$7</c:f>
              <c:numCache/>
            </c:numRef>
          </c:xVal>
          <c:yVal>
            <c:numRef>
              <c:f>'Fig.4'!$B$4:$V$4</c:f>
              <c:numCache/>
            </c:numRef>
          </c:yVal>
          <c:smooth val="0"/>
        </c:ser>
        <c:axId val="14749652"/>
        <c:axId val="65638005"/>
      </c:scatterChart>
      <c:valAx>
        <c:axId val="14749652"/>
        <c:scaling>
          <c:orientation val="minMax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crossBetween val="midCat"/>
        <c:dispUnits/>
      </c:valAx>
      <c:valAx>
        <c:axId val="656380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Hauteur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06725"/>
          <c:w val="0.50125"/>
          <c:h val="0.2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9022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initial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17'!$B$3:$K$3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6 min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17'!$B$4:$K$4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25 min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17'!$B$5:$K$5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60 min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17'!$B$6:$K$6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150 min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17'!$B$7:$K$7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17'!$B$2:$K$2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  <c:min val="0.7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 verticale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"/>
          <c:w val="0.93325"/>
          <c:h val="0.93475"/>
        </c:manualLayout>
      </c:layout>
      <c:scatterChart>
        <c:scatterStyle val="lineMarker"/>
        <c:varyColors val="0"/>
        <c:ser>
          <c:idx val="4"/>
          <c:order val="0"/>
          <c:tx>
            <c:v>H=0,2 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18'!$C$18:$L$18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H=0,5 m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18'!$C$2:$V$2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'Fig. 18'!$C$12:$V$12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H=1 m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18'!$C$2:$AE$2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'Fig. 18'!$C$9:$AE$9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H=2 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18'!$C$14:$BV$14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H=4 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18'!$C$2:$BV$2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18'!$C$16:$BV$16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3159768"/>
        <c:axId val="8675865"/>
      </c:scatterChart>
      <c:val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crossBetween val="midCat"/>
        <c:dispUnits/>
      </c:val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3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'Fig. 18'!$B$18</c:f>
              <c:strCache>
                <c:ptCount val="1"/>
                <c:pt idx="0">
                  <c:v>H=0,2 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18'!$C$19:$L$19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'Fig. 18'!$B$12</c:f>
              <c:strCache>
                <c:ptCount val="1"/>
                <c:pt idx="0">
                  <c:v>H=0,5 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'Fig. 18'!$C$13:$V$13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18'!$B$9</c:f>
              <c:strCache>
                <c:ptCount val="1"/>
                <c:pt idx="0">
                  <c:v>H=1 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18'!$C$10:$AJ$10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'Fig. 18'!$C$11:$AJ$11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'Fig. 18'!$B$14</c:f>
              <c:strCache>
                <c:ptCount val="1"/>
                <c:pt idx="0">
                  <c:v>H=2 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18'!$C$10:$BV$10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18'!$C$15:$BV$15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'Fig. 18'!$B$16</c:f>
              <c:strCache>
                <c:ptCount val="1"/>
                <c:pt idx="0">
                  <c:v>H=4 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18'!$C$10:$BV$10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18'!$C$17:$BV$17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0973922"/>
        <c:axId val="31656435"/>
      </c:scatterChart>
      <c:val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crossBetween val="midCat"/>
        <c:dispUnits/>
      </c:valAx>
      <c:valAx>
        <c:axId val="316564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"/>
          <c:w val="0.32525"/>
          <c:h val="0.3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"/>
          <c:w val="0.75925"/>
          <c:h val="0.9245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'Fig. 19'!$B$7</c:f>
              <c:strCache>
                <c:ptCount val="1"/>
                <c:pt idx="0">
                  <c:v>brut = Tx infini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19'!$C$3:$G$3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'Fig. 19'!$C$7:$G$7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'Fig. 19'!$B$6</c:f>
              <c:strCache>
                <c:ptCount val="1"/>
                <c:pt idx="0">
                  <c:v>Tx = 10 000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'Fig. 19'!$B$4</c:f>
              <c:strCache>
                <c:ptCount val="1"/>
                <c:pt idx="0">
                  <c:v>Tx = 3 000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'Fig. 19'!$B$5</c:f>
              <c:strCache>
                <c:ptCount val="1"/>
                <c:pt idx="0">
                  <c:v>Tx = 1 000 s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19'!$C$3:$I$3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19'!$C$5:$I$5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6472460"/>
        <c:axId val="14034413"/>
      </c:scatterChart>
      <c:val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Hauteur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crossBetween val="midCat"/>
        <c:dispUnits/>
      </c:valAx>
      <c:valAx>
        <c:axId val="140344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Amplitude [mm]'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"/>
          <c:y val="0"/>
          <c:w val="0.35175"/>
          <c:h val="0.2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90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26'!$C$6:$L$6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26'!$C$7:$L$7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200854"/>
        <c:axId val="63045639"/>
      </c:scatterChart>
      <c:valAx>
        <c:axId val="59200854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crossBetween val="midCat"/>
        <c:dispUnits/>
        <c:majorUnit val="0.1"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coef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"/>
          <c:w val="0.85175"/>
          <c:h val="0.918"/>
        </c:manualLayout>
      </c:layout>
      <c:scatterChart>
        <c:scatterStyle val="lineMarker"/>
        <c:varyColors val="0"/>
        <c:ser>
          <c:idx val="1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28'!$C$6:$G$6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'Fig. 28'!$C$8:$G$8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Tendance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28'!$C$16:$M$16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 28'!$C$27:$M$27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Modèle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28'!$C$16:$M$16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 28'!$C$18:$M$18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0539840"/>
        <c:axId val="6423105"/>
      </c:scatterChart>
      <c:valAx>
        <c:axId val="305398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 massique en ciment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crossBetween val="midCat"/>
        <c:dispUnits/>
      </c:valAx>
      <c:valAx>
        <c:axId val="642310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coef de proportionnalité du mélange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25"/>
          <c:y val="0.0415"/>
          <c:w val="0.412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"/>
          <c:w val="0.857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29'!$B$3</c:f>
              <c:strCache>
                <c:ptCount val="1"/>
                <c:pt idx="0">
                  <c:v>diamètre hydrodynamique q [µm]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29'!$C$2:$BC$2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'Fig. 29'!$C$3:$BC$3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57807946"/>
        <c:axId val="50509467"/>
      </c:scatterChart>
      <c:val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de fines [kg.m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crossBetween val="midCat"/>
        <c:dispUnits/>
      </c:val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Diamètre hydrodynamique q [µm]</a:t>
                </a:r>
              </a:p>
            </c:rich>
          </c:tx>
          <c:layout>
            <c:manualLayout>
              <c:xMode val="factor"/>
              <c:yMode val="factor"/>
              <c:x val="-0.02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30'!$B$3</c:f>
              <c:strCache>
                <c:ptCount val="1"/>
                <c:pt idx="0">
                  <c:v>q = 1 µm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30'!$D$2:$M$2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30'!$D$3:$M$3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'Fig. 30'!$B$13</c:f>
              <c:strCache>
                <c:ptCount val="1"/>
                <c:pt idx="0">
                  <c:v>q = 3 µm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30'!$D$12:$K$12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30'!$D$13:$K$13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'Fig. 30'!$B$5</c:f>
              <c:strCache>
                <c:ptCount val="1"/>
                <c:pt idx="0">
                  <c:v>q = 5 µm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30'!$D$4:$K$4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30'!$D$5:$K$5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'Fig. 30'!$B$7</c:f>
              <c:strCache>
                <c:ptCount val="1"/>
                <c:pt idx="0">
                  <c:v>q = 7 µm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30'!$D$6:$K$6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30'!$D$7:$K$7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'Fig. 30'!$B$9</c:f>
              <c:strCache>
                <c:ptCount val="1"/>
                <c:pt idx="0">
                  <c:v>q = 10 µm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30'!$D$8:$K$8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30'!$D$9:$K$9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'Fig. 30'!$B$11</c:f>
              <c:strCache>
                <c:ptCount val="1"/>
                <c:pt idx="0">
                  <c:v>q = 15 µm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30'!$D$10:$K$10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 30'!$D$11:$K$11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932020"/>
        <c:axId val="64734997"/>
      </c:scatterChart>
      <c:valAx>
        <c:axId val="51932020"/>
        <c:scaling>
          <c:logBase val="10"/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Surface volumique hydrodynamique</a:t>
                </a:r>
                <a:r>
                  <a:rPr lang="en-US" cap="none" sz="1100" b="1" i="0" u="none" baseline="0"/>
                  <a:t> S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At val="0.1"/>
        <c:crossBetween val="midCat"/>
        <c:dispUnits/>
      </c:valAx>
      <c:valAx>
        <c:axId val="64734997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Perméabilité [10-8 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32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44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26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32'!$B$1</c:f>
              <c:strCache>
                <c:ptCount val="1"/>
                <c:pt idx="0">
                  <c:v>c=0 ; Tx = 1000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32'!$B$2:$AJ$2</c:f>
              <c:numCache/>
            </c:numRef>
          </c:xVal>
          <c:yVal>
            <c:numRef>
              <c:f>'Fig. 32'!$B$4:$AJ$4</c:f>
              <c:numCache/>
            </c:numRef>
          </c:yVal>
          <c:smooth val="0"/>
        </c:ser>
        <c:ser>
          <c:idx val="1"/>
          <c:order val="1"/>
          <c:tx>
            <c:strRef>
              <c:f>'Fig. 32'!$B$6</c:f>
              <c:strCache>
                <c:ptCount val="1"/>
                <c:pt idx="0">
                  <c:v>c=2E-5 ; Tx = 1090 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32'!$B$2:$AO$2</c:f>
              <c:numCache/>
            </c:numRef>
          </c:xVal>
          <c:yVal>
            <c:numRef>
              <c:f>'Fig. 32'!$B$8:$AO$8</c:f>
              <c:numCache/>
            </c:numRef>
          </c:yVal>
          <c:smooth val="0"/>
        </c:ser>
        <c:ser>
          <c:idx val="2"/>
          <c:order val="2"/>
          <c:tx>
            <c:strRef>
              <c:f>'Fig. 32'!$B$10</c:f>
              <c:strCache>
                <c:ptCount val="1"/>
                <c:pt idx="0">
                  <c:v>c=4E-5 ; Tx = 1210 s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32'!$B$2:$AS$2</c:f>
              <c:numCache/>
            </c:numRef>
          </c:xVal>
          <c:yVal>
            <c:numRef>
              <c:f>'Fig. 32'!$B$12:$AS$12</c:f>
              <c:numCache/>
            </c:numRef>
          </c:yVal>
          <c:smooth val="0"/>
        </c:ser>
        <c:ser>
          <c:idx val="3"/>
          <c:order val="3"/>
          <c:tx>
            <c:strRef>
              <c:f>'Fig. 32'!$B$14</c:f>
              <c:strCache>
                <c:ptCount val="1"/>
                <c:pt idx="0">
                  <c:v>c=6E-5 ; Tx = 1350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32'!$B$2:$AU$2</c:f>
              <c:numCache/>
            </c:numRef>
          </c:xVal>
          <c:yVal>
            <c:numRef>
              <c:f>'Fig. 32'!$B$16:$AU$16</c:f>
              <c:numCache/>
            </c:numRef>
          </c:yVal>
          <c:smooth val="0"/>
        </c:ser>
        <c:ser>
          <c:idx val="4"/>
          <c:order val="4"/>
          <c:tx>
            <c:strRef>
              <c:f>'Fig. 32'!$B$18</c:f>
              <c:strCache>
                <c:ptCount val="1"/>
                <c:pt idx="0">
                  <c:v>Points expérimentaux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32'!$C$20:$Y$20</c:f>
              <c:numCache/>
            </c:numRef>
          </c:xVal>
          <c:yVal>
            <c:numRef>
              <c:f>'Fig. 32'!$C$22:$Y$22</c:f>
              <c:numCache/>
            </c:numRef>
          </c:yVal>
          <c:smooth val="0"/>
        </c:ser>
        <c:axId val="45744062"/>
        <c:axId val="9043375"/>
      </c:scatterChart>
      <c:val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crossBetween val="midCat"/>
        <c:dispUnits/>
      </c:val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[mm.min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05"/>
          <c:y val="0.02275"/>
          <c:w val="0.4225"/>
          <c:h val="0.2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32'!$B$1</c:f>
              <c:strCache>
                <c:ptCount val="1"/>
                <c:pt idx="0">
                  <c:v>c=0 ; Tx = 1000 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32'!$B$2:$AP$2</c:f>
              <c:numCache/>
            </c:numRef>
          </c:xVal>
          <c:yVal>
            <c:numRef>
              <c:f>'Fig. 32'!$B$3:$AP$3</c:f>
              <c:numCache/>
            </c:numRef>
          </c:yVal>
          <c:smooth val="0"/>
        </c:ser>
        <c:ser>
          <c:idx val="1"/>
          <c:order val="1"/>
          <c:tx>
            <c:strRef>
              <c:f>'Fig. 32'!$B$6</c:f>
              <c:strCache>
                <c:ptCount val="1"/>
                <c:pt idx="0">
                  <c:v>c=2E-5 ; Tx = 1090 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32'!$B$2:$AP$2</c:f>
              <c:numCache/>
            </c:numRef>
          </c:xVal>
          <c:yVal>
            <c:numRef>
              <c:f>'Fig. 32'!$B$7:$AP$7</c:f>
              <c:numCache/>
            </c:numRef>
          </c:yVal>
          <c:smooth val="0"/>
        </c:ser>
        <c:ser>
          <c:idx val="2"/>
          <c:order val="2"/>
          <c:tx>
            <c:strRef>
              <c:f>'Fig. 32'!$B$10</c:f>
              <c:strCache>
                <c:ptCount val="1"/>
                <c:pt idx="0">
                  <c:v>c=4E-5 ; Tx = 1210 s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32'!$B$2:$AT$2</c:f>
              <c:numCache/>
            </c:numRef>
          </c:xVal>
          <c:yVal>
            <c:numRef>
              <c:f>'Fig. 32'!$B$11:$AT$11</c:f>
              <c:numCache/>
            </c:numRef>
          </c:yVal>
          <c:smooth val="0"/>
        </c:ser>
        <c:ser>
          <c:idx val="3"/>
          <c:order val="3"/>
          <c:tx>
            <c:strRef>
              <c:f>'Fig. 32'!$B$14</c:f>
              <c:strCache>
                <c:ptCount val="1"/>
                <c:pt idx="0">
                  <c:v>c=6E-5 ; Tx = 1350 s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32'!$B$2:$AV$2</c:f>
              <c:numCache/>
            </c:numRef>
          </c:xVal>
          <c:yVal>
            <c:numRef>
              <c:f>'Fig. 32'!$B$15:$AV$15</c:f>
              <c:numCache/>
            </c:numRef>
          </c:yVal>
          <c:smooth val="0"/>
        </c:ser>
        <c:ser>
          <c:idx val="4"/>
          <c:order val="4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32'!$C$20:$Z$20</c:f>
              <c:numCache/>
            </c:numRef>
          </c:xVal>
          <c:yVal>
            <c:numRef>
              <c:f>'Fig. 32'!$C$21:$Z$21</c:f>
              <c:numCache/>
            </c:numRef>
          </c:yVal>
          <c:smooth val="0"/>
        </c:ser>
        <c:axId val="14281512"/>
        <c:axId val="61424745"/>
      </c:scatterChart>
      <c:val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crossBetween val="midCat"/>
        <c:dispUnits/>
      </c:val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49425"/>
          <c:w val="0.469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Formule B24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/>
            </c:numRef>
          </c:xVal>
          <c:yVal>
            <c:numRef>
              <c:f>'Fig. 7'!$C$9:$BV$9</c:f>
              <c:numCache/>
            </c:numRef>
          </c:yVal>
          <c:smooth val="0"/>
        </c:ser>
        <c:axId val="53871134"/>
        <c:axId val="15078159"/>
      </c:scatterChart>
      <c:val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crossBetween val="midCat"/>
        <c:dispUnits/>
      </c:valAx>
      <c:valAx>
        <c:axId val="1507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7'!$C$11:$BV$11</c:f>
              <c:numCache/>
            </c:numRef>
          </c:xVal>
          <c:yVal>
            <c:numRef>
              <c:f>'Fig. 7'!$C$12:$BV$12</c:f>
              <c:numCache/>
            </c:numRef>
          </c:yVal>
          <c:smooth val="0"/>
        </c:ser>
        <c:axId val="1485704"/>
        <c:axId val="13371337"/>
      </c:scatterChart>
      <c:valAx>
        <c:axId val="1485704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crossBetween val="midCat"/>
        <c:dispUnits/>
      </c:valAx>
      <c:valAx>
        <c:axId val="133713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57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/>
            </c:numRef>
          </c:xVal>
          <c:yVal>
            <c:numRef>
              <c:f>'Fig. 7'!$C$10:$BV$10</c:f>
              <c:numCache/>
            </c:numRef>
          </c:yVal>
          <c:smooth val="0"/>
        </c:ser>
        <c:axId val="53233170"/>
        <c:axId val="9336483"/>
      </c:scatterChart>
      <c:val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crossBetween val="midCat"/>
        <c:dispUnits/>
      </c:val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initial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10'!$B$3:$K$3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6 min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10'!$B$4:$K$4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25 min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10'!$B$5:$K$5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60 min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'Fig. 10'!$B$6:$K$6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150 min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 10'!$B$7:$K$7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400 min</c:v>
          </c:tx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'Fig. 10'!$B$8:$K$8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1000 min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 10'!$B$9:$K$9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 10'!$B$2:$K$2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6919484"/>
        <c:axId val="18057629"/>
      </c:scatterChart>
      <c:valAx>
        <c:axId val="16919484"/>
        <c:scaling>
          <c:orientation val="minMax"/>
          <c:max val="0.765"/>
          <c:min val="0.7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crossBetween val="midCat"/>
        <c:dispUnits/>
      </c:val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 verticale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194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0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9155"/>
          <c:h val="0.9365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'Fig.14'!$E$3:$N$3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'Fig.14'!$E$4:$N$4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'Fig.14'!$B$8</c:f>
              <c:strCache>
                <c:ptCount val="1"/>
                <c:pt idx="0">
                  <c:v>Modèle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'Fig.14'!$D$7:$O$7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'Fig.14'!$D$8:$O$8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8300934"/>
        <c:axId val="53381815"/>
      </c:scatterChart>
      <c:valAx>
        <c:axId val="28300934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Hauteur initiale [mm]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crossBetween val="midCat"/>
        <c:dispUnits/>
      </c:valAx>
      <c:valAx>
        <c:axId val="5338181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Amplitude du ressuage [mm]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41775"/>
          <c:w val="0.5942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Formule B24</a:t>
            </a:r>
          </a:p>
        </c:rich>
      </c:tx>
      <c:layout>
        <c:manualLayout>
          <c:xMode val="factor"/>
          <c:yMode val="factor"/>
          <c:x val="0.225"/>
          <c:y val="0.3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"/>
          <c:w val="0.942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pas d'effet vieillissant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7'!$C$2:$BV$2</c:f>
              <c:numCache>
                <c:ptCount val="72"/>
                <c:pt idx="0">
                  <c:v>0</c:v>
                </c:pt>
                <c:pt idx="1">
                  <c:v>2.5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175</c:v>
                </c:pt>
                <c:pt idx="9">
                  <c:v>200</c:v>
                </c:pt>
                <c:pt idx="10">
                  <c:v>225</c:v>
                </c:pt>
                <c:pt idx="11">
                  <c:v>250</c:v>
                </c:pt>
                <c:pt idx="12">
                  <c:v>275</c:v>
                </c:pt>
                <c:pt idx="13">
                  <c:v>300</c:v>
                </c:pt>
                <c:pt idx="14">
                  <c:v>325</c:v>
                </c:pt>
                <c:pt idx="15">
                  <c:v>350</c:v>
                </c:pt>
                <c:pt idx="16">
                  <c:v>375</c:v>
                </c:pt>
                <c:pt idx="17">
                  <c:v>400</c:v>
                </c:pt>
                <c:pt idx="18">
                  <c:v>425</c:v>
                </c:pt>
                <c:pt idx="19">
                  <c:v>450</c:v>
                </c:pt>
                <c:pt idx="20">
                  <c:v>475</c:v>
                </c:pt>
                <c:pt idx="21">
                  <c:v>500</c:v>
                </c:pt>
                <c:pt idx="22">
                  <c:v>525</c:v>
                </c:pt>
                <c:pt idx="23">
                  <c:v>550</c:v>
                </c:pt>
                <c:pt idx="24">
                  <c:v>575</c:v>
                </c:pt>
                <c:pt idx="25">
                  <c:v>600</c:v>
                </c:pt>
                <c:pt idx="26">
                  <c:v>625</c:v>
                </c:pt>
                <c:pt idx="27">
                  <c:v>650</c:v>
                </c:pt>
                <c:pt idx="28">
                  <c:v>675</c:v>
                </c:pt>
                <c:pt idx="29">
                  <c:v>700</c:v>
                </c:pt>
                <c:pt idx="30">
                  <c:v>725</c:v>
                </c:pt>
                <c:pt idx="31">
                  <c:v>750</c:v>
                </c:pt>
                <c:pt idx="32">
                  <c:v>775</c:v>
                </c:pt>
                <c:pt idx="33">
                  <c:v>800</c:v>
                </c:pt>
                <c:pt idx="34">
                  <c:v>825</c:v>
                </c:pt>
                <c:pt idx="35">
                  <c:v>850</c:v>
                </c:pt>
                <c:pt idx="36">
                  <c:v>875</c:v>
                </c:pt>
                <c:pt idx="37">
                  <c:v>900</c:v>
                </c:pt>
                <c:pt idx="38">
                  <c:v>925</c:v>
                </c:pt>
                <c:pt idx="39">
                  <c:v>950</c:v>
                </c:pt>
                <c:pt idx="40">
                  <c:v>975</c:v>
                </c:pt>
                <c:pt idx="41">
                  <c:v>1000</c:v>
                </c:pt>
              </c:numCache>
            </c:numRef>
          </c:xVal>
          <c:yVal>
            <c:numRef>
              <c:f>'Fig. 7'!$C$9:$BV$9</c:f>
              <c:numCache>
                <c:ptCount val="72"/>
                <c:pt idx="0">
                  <c:v>0</c:v>
                </c:pt>
                <c:pt idx="1">
                  <c:v>0.09746</c:v>
                </c:pt>
                <c:pt idx="2">
                  <c:v>1.02085</c:v>
                </c:pt>
                <c:pt idx="3">
                  <c:v>2.0509814</c:v>
                </c:pt>
                <c:pt idx="4">
                  <c:v>3.0189602</c:v>
                </c:pt>
                <c:pt idx="5">
                  <c:v>3.8878655</c:v>
                </c:pt>
                <c:pt idx="6">
                  <c:v>4.6472423</c:v>
                </c:pt>
                <c:pt idx="7">
                  <c:v>5.3012966</c:v>
                </c:pt>
                <c:pt idx="8">
                  <c:v>5.8600273</c:v>
                </c:pt>
                <c:pt idx="9">
                  <c:v>6.3349425</c:v>
                </c:pt>
                <c:pt idx="10">
                  <c:v>6.7372617</c:v>
                </c:pt>
                <c:pt idx="11">
                  <c:v>7.0772456</c:v>
                </c:pt>
                <c:pt idx="12">
                  <c:v>7.364004</c:v>
                </c:pt>
                <c:pt idx="13">
                  <c:v>7.6054972</c:v>
                </c:pt>
                <c:pt idx="14">
                  <c:v>7.808613</c:v>
                </c:pt>
                <c:pt idx="15">
                  <c:v>7.9792712</c:v>
                </c:pt>
                <c:pt idx="16">
                  <c:v>8.1225332</c:v>
                </c:pt>
                <c:pt idx="17">
                  <c:v>8.2427095</c:v>
                </c:pt>
                <c:pt idx="18">
                  <c:v>8.3434589</c:v>
                </c:pt>
                <c:pt idx="19">
                  <c:v>8.4278791</c:v>
                </c:pt>
                <c:pt idx="20">
                  <c:v>8.4985868</c:v>
                </c:pt>
                <c:pt idx="21">
                  <c:v>8.5577884</c:v>
                </c:pt>
                <c:pt idx="22">
                  <c:v>8.6073417</c:v>
                </c:pt>
                <c:pt idx="23">
                  <c:v>8.6488089</c:v>
                </c:pt>
                <c:pt idx="24">
                  <c:v>8.6835023</c:v>
                </c:pt>
                <c:pt idx="25">
                  <c:v>8.7125235</c:v>
                </c:pt>
                <c:pt idx="26">
                  <c:v>8.7367963</c:v>
                </c:pt>
                <c:pt idx="27">
                  <c:v>8.7570954</c:v>
                </c:pt>
                <c:pt idx="28">
                  <c:v>8.7740695</c:v>
                </c:pt>
                <c:pt idx="29">
                  <c:v>8.788262</c:v>
                </c:pt>
                <c:pt idx="30">
                  <c:v>8.8001281</c:v>
                </c:pt>
                <c:pt idx="31">
                  <c:v>8.8100483</c:v>
                </c:pt>
                <c:pt idx="32">
                  <c:v>8.8183415</c:v>
                </c:pt>
                <c:pt idx="33">
                  <c:v>8.8252742</c:v>
                </c:pt>
                <c:pt idx="34">
                  <c:v>8.8310694</c:v>
                </c:pt>
                <c:pt idx="35">
                  <c:v>8.8359136</c:v>
                </c:pt>
                <c:pt idx="36">
                  <c:v>8.8399627</c:v>
                </c:pt>
                <c:pt idx="37">
                  <c:v>8.8433472</c:v>
                </c:pt>
                <c:pt idx="38">
                  <c:v>8.8461762</c:v>
                </c:pt>
                <c:pt idx="39">
                  <c:v>8.8485407</c:v>
                </c:pt>
                <c:pt idx="40">
                  <c:v>8.850517</c:v>
                </c:pt>
                <c:pt idx="41">
                  <c:v>8.8521689</c:v>
                </c:pt>
              </c:numCache>
            </c:numRef>
          </c:yVal>
          <c:smooth val="0"/>
        </c:ser>
        <c:ser>
          <c:idx val="0"/>
          <c:order val="1"/>
          <c:tx>
            <c:v>Tx = 3000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0674288"/>
        <c:axId val="28959729"/>
      </c:scatterChart>
      <c:valAx>
        <c:axId val="1067428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crossBetween val="midCat"/>
        <c:dispUnits/>
      </c:val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pas d'effet vieillissant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7'!$C$11:$BV$11</c:f>
              <c:numCache>
                <c:ptCount val="72"/>
                <c:pt idx="0">
                  <c:v>0</c:v>
                </c:pt>
                <c:pt idx="1">
                  <c:v>1.25</c:v>
                </c:pt>
                <c:pt idx="2">
                  <c:v>13.75</c:v>
                </c:pt>
                <c:pt idx="3">
                  <c:v>37.5</c:v>
                </c:pt>
                <c:pt idx="4">
                  <c:v>62.5</c:v>
                </c:pt>
                <c:pt idx="5">
                  <c:v>87.5</c:v>
                </c:pt>
                <c:pt idx="6">
                  <c:v>112.5</c:v>
                </c:pt>
                <c:pt idx="7">
                  <c:v>137.5</c:v>
                </c:pt>
                <c:pt idx="8">
                  <c:v>162.5</c:v>
                </c:pt>
                <c:pt idx="9">
                  <c:v>187.5</c:v>
                </c:pt>
                <c:pt idx="10">
                  <c:v>212.5</c:v>
                </c:pt>
                <c:pt idx="11">
                  <c:v>237.5</c:v>
                </c:pt>
                <c:pt idx="12">
                  <c:v>262.5</c:v>
                </c:pt>
                <c:pt idx="13">
                  <c:v>287.5</c:v>
                </c:pt>
                <c:pt idx="14">
                  <c:v>312.5</c:v>
                </c:pt>
                <c:pt idx="15">
                  <c:v>337.5</c:v>
                </c:pt>
                <c:pt idx="16">
                  <c:v>362.5</c:v>
                </c:pt>
                <c:pt idx="17">
                  <c:v>387.5</c:v>
                </c:pt>
                <c:pt idx="18">
                  <c:v>412.5</c:v>
                </c:pt>
                <c:pt idx="19">
                  <c:v>437.5</c:v>
                </c:pt>
                <c:pt idx="20">
                  <c:v>462.5</c:v>
                </c:pt>
                <c:pt idx="21">
                  <c:v>487.5</c:v>
                </c:pt>
                <c:pt idx="22">
                  <c:v>512.5</c:v>
                </c:pt>
                <c:pt idx="23">
                  <c:v>537.5</c:v>
                </c:pt>
                <c:pt idx="24">
                  <c:v>562.5</c:v>
                </c:pt>
                <c:pt idx="25">
                  <c:v>587.5</c:v>
                </c:pt>
                <c:pt idx="26">
                  <c:v>612.5</c:v>
                </c:pt>
                <c:pt idx="27">
                  <c:v>637.5</c:v>
                </c:pt>
                <c:pt idx="28">
                  <c:v>662.5</c:v>
                </c:pt>
                <c:pt idx="29">
                  <c:v>687.5</c:v>
                </c:pt>
                <c:pt idx="30">
                  <c:v>712.5</c:v>
                </c:pt>
                <c:pt idx="31">
                  <c:v>737.5</c:v>
                </c:pt>
                <c:pt idx="32">
                  <c:v>762.5</c:v>
                </c:pt>
                <c:pt idx="33">
                  <c:v>787.5</c:v>
                </c:pt>
                <c:pt idx="34">
                  <c:v>812.5</c:v>
                </c:pt>
                <c:pt idx="35">
                  <c:v>837.5</c:v>
                </c:pt>
                <c:pt idx="36">
                  <c:v>862.5</c:v>
                </c:pt>
                <c:pt idx="37">
                  <c:v>887.5</c:v>
                </c:pt>
                <c:pt idx="38">
                  <c:v>912.5</c:v>
                </c:pt>
                <c:pt idx="39">
                  <c:v>937.5</c:v>
                </c:pt>
                <c:pt idx="40">
                  <c:v>962.5</c:v>
                </c:pt>
                <c:pt idx="41">
                  <c:v>987.5</c:v>
                </c:pt>
              </c:numCache>
            </c:numRef>
          </c:xVal>
          <c:yVal>
            <c:numRef>
              <c:f>'Fig. 7'!$C$12:$BV$12</c:f>
              <c:numCache>
                <c:ptCount val="72"/>
                <c:pt idx="2">
                  <c:v>4.103955555555556</c:v>
                </c:pt>
                <c:pt idx="3">
                  <c:v>4.1205256</c:v>
                </c:pt>
                <c:pt idx="4">
                  <c:v>3.8719152</c:v>
                </c:pt>
                <c:pt idx="5">
                  <c:v>3.475621200000001</c:v>
                </c:pt>
                <c:pt idx="6">
                  <c:v>3.0375072000000003</c:v>
                </c:pt>
                <c:pt idx="7">
                  <c:v>2.6162171999999977</c:v>
                </c:pt>
                <c:pt idx="8">
                  <c:v>2.2349227999999997</c:v>
                </c:pt>
                <c:pt idx="9">
                  <c:v>1.899660800000003</c:v>
                </c:pt>
                <c:pt idx="10">
                  <c:v>1.6092768</c:v>
                </c:pt>
                <c:pt idx="11">
                  <c:v>1.3599356</c:v>
                </c:pt>
                <c:pt idx="12">
                  <c:v>1.1470336000000003</c:v>
                </c:pt>
                <c:pt idx="13">
                  <c:v>0.9659727999999994</c:v>
                </c:pt>
                <c:pt idx="14">
                  <c:v>0.8124631999999998</c:v>
                </c:pt>
                <c:pt idx="15">
                  <c:v>0.6826328000000004</c:v>
                </c:pt>
                <c:pt idx="16">
                  <c:v>0.5730479999999964</c:v>
                </c:pt>
                <c:pt idx="17">
                  <c:v>0.4807052000000027</c:v>
                </c:pt>
                <c:pt idx="18">
                  <c:v>0.40299759999999907</c:v>
                </c:pt>
                <c:pt idx="19">
                  <c:v>0.3376808000000011</c:v>
                </c:pt>
                <c:pt idx="20">
                  <c:v>0.28283079999999927</c:v>
                </c:pt>
                <c:pt idx="21">
                  <c:v>0.23680639999999897</c:v>
                </c:pt>
                <c:pt idx="22">
                  <c:v>0.19821319999999784</c:v>
                </c:pt>
                <c:pt idx="23">
                  <c:v>0.16586880000000548</c:v>
                </c:pt>
                <c:pt idx="24">
                  <c:v>0.13877360000000039</c:v>
                </c:pt>
                <c:pt idx="25">
                  <c:v>0.11608479999999587</c:v>
                </c:pt>
                <c:pt idx="26">
                  <c:v>0.09709120000000127</c:v>
                </c:pt>
                <c:pt idx="27">
                  <c:v>0.08119640000000317</c:v>
                </c:pt>
                <c:pt idx="28">
                  <c:v>0.06789639999999508</c:v>
                </c:pt>
                <c:pt idx="29">
                  <c:v>0.056770000000000216</c:v>
                </c:pt>
                <c:pt idx="30">
                  <c:v>0.04746440000000263</c:v>
                </c:pt>
                <c:pt idx="31">
                  <c:v>0.039680799999999294</c:v>
                </c:pt>
                <c:pt idx="32">
                  <c:v>0.03317280000000267</c:v>
                </c:pt>
                <c:pt idx="33">
                  <c:v>0.027730800000000496</c:v>
                </c:pt>
                <c:pt idx="34">
                  <c:v>0.02318079999999867</c:v>
                </c:pt>
                <c:pt idx="35">
                  <c:v>0.019376799999996308</c:v>
                </c:pt>
                <c:pt idx="36">
                  <c:v>0.016196399999998334</c:v>
                </c:pt>
                <c:pt idx="37">
                  <c:v>0.013538000000004047</c:v>
                </c:pt>
                <c:pt idx="38">
                  <c:v>0.01131600000000077</c:v>
                </c:pt>
                <c:pt idx="39">
                  <c:v>0.009457999999995081</c:v>
                </c:pt>
                <c:pt idx="40">
                  <c:v>0.007905200000003276</c:v>
                </c:pt>
                <c:pt idx="41">
                  <c:v>0.006607600000002378</c:v>
                </c:pt>
              </c:numCache>
            </c:numRef>
          </c:yVal>
          <c:smooth val="0"/>
        </c:ser>
        <c:ser>
          <c:idx val="0"/>
          <c:order val="1"/>
          <c:tx>
            <c:v>Tx = 3000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9310970"/>
        <c:axId val="64036683"/>
      </c:scatterChart>
      <c:valAx>
        <c:axId val="59310970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crossBetween val="midCat"/>
        <c:dispUnits/>
      </c:valAx>
      <c:valAx>
        <c:axId val="64036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5"/>
          <c:y val="0.06525"/>
          <c:w val="0.6795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16'!$C$2:$BV$2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'Fig. 16'!$C$10:$BV$10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9459236"/>
        <c:axId val="19588805"/>
      </c:scatterChart>
      <c:val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crossBetween val="midCat"/>
        <c:dispUnits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57150</xdr:rowOff>
    </xdr:from>
    <xdr:to>
      <xdr:col>8</xdr:col>
      <xdr:colOff>123825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19325" y="381000"/>
        <a:ext cx="3600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</xdr:row>
      <xdr:rowOff>66675</xdr:rowOff>
    </xdr:from>
    <xdr:to>
      <xdr:col>11</xdr:col>
      <xdr:colOff>466725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5438775" y="552450"/>
        <a:ext cx="3048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</xdr:row>
      <xdr:rowOff>9525</xdr:rowOff>
    </xdr:from>
    <xdr:to>
      <xdr:col>6</xdr:col>
      <xdr:colOff>180975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914650" y="67627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142875</xdr:rowOff>
    </xdr:from>
    <xdr:to>
      <xdr:col>8</xdr:col>
      <xdr:colOff>114300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1133475" y="3057525"/>
        <a:ext cx="46863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24</xdr:row>
      <xdr:rowOff>142875</xdr:rowOff>
    </xdr:from>
    <xdr:to>
      <xdr:col>5</xdr:col>
      <xdr:colOff>571500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685800" y="4029075"/>
        <a:ext cx="3695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22</xdr:row>
      <xdr:rowOff>47625</xdr:rowOff>
    </xdr:from>
    <xdr:to>
      <xdr:col>10</xdr:col>
      <xdr:colOff>714375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4752975" y="3609975"/>
        <a:ext cx="3581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</xdr:row>
      <xdr:rowOff>85725</xdr:rowOff>
    </xdr:from>
    <xdr:to>
      <xdr:col>4</xdr:col>
      <xdr:colOff>676275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28625" y="1866900"/>
        <a:ext cx="3295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12</xdr:row>
      <xdr:rowOff>38100</xdr:rowOff>
    </xdr:from>
    <xdr:to>
      <xdr:col>13</xdr:col>
      <xdr:colOff>581025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781800" y="1933575"/>
        <a:ext cx="3343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104775</xdr:rowOff>
    </xdr:from>
    <xdr:to>
      <xdr:col>6</xdr:col>
      <xdr:colOff>742950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019300" y="1238250"/>
        <a:ext cx="3295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19</xdr:row>
      <xdr:rowOff>123825</xdr:rowOff>
    </xdr:from>
    <xdr:to>
      <xdr:col>7</xdr:col>
      <xdr:colOff>171450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504950" y="322897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19</xdr:row>
      <xdr:rowOff>123825</xdr:rowOff>
    </xdr:from>
    <xdr:to>
      <xdr:col>12</xdr:col>
      <xdr:colOff>123825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4352925" y="322897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</xdr:row>
      <xdr:rowOff>76200</xdr:rowOff>
    </xdr:from>
    <xdr:to>
      <xdr:col>6</xdr:col>
      <xdr:colOff>314325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76350" y="1371600"/>
        <a:ext cx="31051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7</xdr:row>
      <xdr:rowOff>76200</xdr:rowOff>
    </xdr:from>
    <xdr:to>
      <xdr:col>8</xdr:col>
      <xdr:colOff>400050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667125" y="1209675"/>
        <a:ext cx="23336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%20dans%20C:%20RECHERCH%20These%20Memoire%20Chap41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fig8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"/>
  <sheetViews>
    <sheetView tabSelected="1" workbookViewId="0" topLeftCell="B1">
      <selection activeCell="C16" sqref="C16"/>
    </sheetView>
  </sheetViews>
  <sheetFormatPr defaultColWidth="11.421875" defaultRowHeight="12.75"/>
  <cols>
    <col min="1" max="1" width="5.421875" style="0" customWidth="1"/>
  </cols>
  <sheetData>
    <row r="2" spans="2:3" ht="12.75">
      <c r="B2" t="s">
        <v>112</v>
      </c>
      <c r="C2" t="s">
        <v>113</v>
      </c>
    </row>
    <row r="4" spans="2:23" ht="12.75">
      <c r="B4">
        <f>1/2/100</f>
        <v>0.005</v>
      </c>
      <c r="C4">
        <f aca="true" t="shared" si="0" ref="C4:U4">B4+0.05</f>
        <v>0.055</v>
      </c>
      <c r="D4">
        <f t="shared" si="0"/>
        <v>0.10500000000000001</v>
      </c>
      <c r="E4">
        <f t="shared" si="0"/>
        <v>0.15500000000000003</v>
      </c>
      <c r="F4">
        <f t="shared" si="0"/>
        <v>0.20500000000000002</v>
      </c>
      <c r="G4">
        <f t="shared" si="0"/>
        <v>0.255</v>
      </c>
      <c r="H4">
        <f t="shared" si="0"/>
        <v>0.305</v>
      </c>
      <c r="I4">
        <f t="shared" si="0"/>
        <v>0.355</v>
      </c>
      <c r="J4">
        <f t="shared" si="0"/>
        <v>0.40499999999999997</v>
      </c>
      <c r="K4">
        <f t="shared" si="0"/>
        <v>0.45499999999999996</v>
      </c>
      <c r="L4">
        <f t="shared" si="0"/>
        <v>0.505</v>
      </c>
      <c r="M4">
        <f t="shared" si="0"/>
        <v>0.555</v>
      </c>
      <c r="N4">
        <f t="shared" si="0"/>
        <v>0.6050000000000001</v>
      </c>
      <c r="O4">
        <f t="shared" si="0"/>
        <v>0.6550000000000001</v>
      </c>
      <c r="P4">
        <f t="shared" si="0"/>
        <v>0.7050000000000002</v>
      </c>
      <c r="Q4">
        <f t="shared" si="0"/>
        <v>0.7550000000000002</v>
      </c>
      <c r="R4">
        <f t="shared" si="0"/>
        <v>0.8050000000000003</v>
      </c>
      <c r="S4">
        <f t="shared" si="0"/>
        <v>0.8550000000000003</v>
      </c>
      <c r="T4">
        <f t="shared" si="0"/>
        <v>0.9050000000000004</v>
      </c>
      <c r="U4">
        <f t="shared" si="0"/>
        <v>0.9550000000000004</v>
      </c>
      <c r="V4">
        <v>1</v>
      </c>
      <c r="W4">
        <f>1/2/100</f>
        <v>0.005</v>
      </c>
    </row>
    <row r="5" spans="1:23" ht="12.75">
      <c r="A5">
        <v>1</v>
      </c>
      <c r="B5">
        <v>0.7713</v>
      </c>
      <c r="V5">
        <v>0.75</v>
      </c>
      <c r="W5">
        <v>0.7713</v>
      </c>
    </row>
    <row r="6" spans="1:22" ht="12.75">
      <c r="A6">
        <v>2</v>
      </c>
      <c r="B6">
        <v>0.75942</v>
      </c>
      <c r="C6">
        <v>0.75926</v>
      </c>
      <c r="D6">
        <v>0.75908</v>
      </c>
      <c r="E6">
        <v>0.75888</v>
      </c>
      <c r="F6">
        <v>0.758665</v>
      </c>
      <c r="G6">
        <v>0.758426</v>
      </c>
      <c r="H6">
        <v>0.75816</v>
      </c>
      <c r="I6">
        <v>0.757872</v>
      </c>
      <c r="J6">
        <v>0.757552</v>
      </c>
      <c r="K6">
        <v>0.7571987</v>
      </c>
      <c r="L6">
        <v>0.7568094</v>
      </c>
      <c r="M6">
        <v>0.75638</v>
      </c>
      <c r="N6">
        <v>0.755907</v>
      </c>
      <c r="O6">
        <v>0.755386</v>
      </c>
      <c r="P6">
        <v>0.75481</v>
      </c>
      <c r="Q6">
        <v>0.7541774</v>
      </c>
      <c r="R6">
        <v>0.753479</v>
      </c>
      <c r="S6">
        <v>0.752709</v>
      </c>
      <c r="T6">
        <v>0.75186</v>
      </c>
      <c r="U6">
        <v>0.750924</v>
      </c>
      <c r="V6">
        <v>0.75</v>
      </c>
    </row>
    <row r="7" spans="1:22" ht="12.75">
      <c r="A7">
        <v>3</v>
      </c>
      <c r="B7">
        <v>0.761865</v>
      </c>
      <c r="C7">
        <v>0.761493</v>
      </c>
      <c r="D7">
        <v>0.761108</v>
      </c>
      <c r="E7">
        <v>0.760709</v>
      </c>
      <c r="F7">
        <v>0.7603</v>
      </c>
      <c r="G7">
        <v>0.759864</v>
      </c>
      <c r="H7">
        <v>0.75942</v>
      </c>
      <c r="I7">
        <v>0.75895</v>
      </c>
      <c r="J7">
        <v>0.75846</v>
      </c>
      <c r="K7">
        <v>0.757949</v>
      </c>
      <c r="L7">
        <v>0.757413</v>
      </c>
      <c r="M7">
        <v>0.7568496</v>
      </c>
      <c r="N7">
        <v>0.75626</v>
      </c>
      <c r="O7">
        <v>0.75563</v>
      </c>
      <c r="P7">
        <v>0.75496</v>
      </c>
      <c r="Q7">
        <v>0.75425</v>
      </c>
      <c r="R7">
        <v>0.753491</v>
      </c>
      <c r="S7">
        <v>0.752675</v>
      </c>
      <c r="T7">
        <v>0.75179</v>
      </c>
      <c r="U7">
        <v>0.7508336</v>
      </c>
      <c r="V7">
        <v>0.75</v>
      </c>
    </row>
    <row r="9" ht="12.75">
      <c r="B9" t="s">
        <v>114</v>
      </c>
    </row>
    <row r="10" ht="12.75">
      <c r="B10" t="s">
        <v>115</v>
      </c>
    </row>
    <row r="11" ht="12.75">
      <c r="B11" t="s">
        <v>116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7"/>
  <sheetViews>
    <sheetView showGridLines="0" zoomScale="75" zoomScaleNormal="75" workbookViewId="0" topLeftCell="B1">
      <selection activeCell="L31" sqref="L31"/>
    </sheetView>
  </sheetViews>
  <sheetFormatPr defaultColWidth="11.421875" defaultRowHeight="12.75"/>
  <cols>
    <col min="1" max="1" width="3.8515625" style="0" customWidth="1"/>
    <col min="2" max="2" width="13.57421875" style="0" customWidth="1"/>
  </cols>
  <sheetData>
    <row r="1" spans="3:4" ht="12.75">
      <c r="C1" t="s">
        <v>39</v>
      </c>
      <c r="D1" t="s">
        <v>40</v>
      </c>
    </row>
    <row r="2" spans="2:4" ht="12.75">
      <c r="B2" s="34" t="s">
        <v>41</v>
      </c>
      <c r="C2" s="37">
        <v>1.5065679470777393</v>
      </c>
      <c r="D2" s="37">
        <v>1.53</v>
      </c>
    </row>
    <row r="3" spans="2:4" ht="12.75">
      <c r="B3" s="34" t="s">
        <v>42</v>
      </c>
      <c r="C3" s="37">
        <v>1.0447169323260375</v>
      </c>
      <c r="D3" s="37">
        <v>1.09</v>
      </c>
    </row>
    <row r="5" spans="2:7" ht="12.75">
      <c r="B5" t="s">
        <v>43</v>
      </c>
      <c r="C5" s="32" t="s">
        <v>44</v>
      </c>
      <c r="D5" s="32" t="s">
        <v>45</v>
      </c>
      <c r="E5" s="32" t="s">
        <v>46</v>
      </c>
      <c r="F5" s="32" t="s">
        <v>47</v>
      </c>
      <c r="G5" s="32" t="s">
        <v>48</v>
      </c>
    </row>
    <row r="6" spans="2:7" ht="12.75">
      <c r="B6" s="35" t="s">
        <v>49</v>
      </c>
      <c r="C6" s="38">
        <v>1</v>
      </c>
      <c r="D6" s="39">
        <v>0.667</v>
      </c>
      <c r="E6" s="38">
        <v>0.4</v>
      </c>
      <c r="F6" s="38">
        <v>0.19</v>
      </c>
      <c r="G6" s="38">
        <v>1</v>
      </c>
    </row>
    <row r="7" spans="2:7" ht="12.75">
      <c r="B7" s="35" t="s">
        <v>50</v>
      </c>
      <c r="C7" s="40">
        <v>1</v>
      </c>
      <c r="D7" s="40">
        <f>D6/3.23/(D6/3.23+(1-D6)/2.65)</f>
        <v>0.6216893997481657</v>
      </c>
      <c r="E7" s="40">
        <f>E6/3.23/(E6/3.23+(1-E6)/2.65)</f>
        <v>0.3535690460306871</v>
      </c>
      <c r="F7" s="40">
        <f>F6/3.23/(F6/3.23+(1-F6)/2.65)</f>
        <v>0.16138855054811202</v>
      </c>
      <c r="G7" s="40">
        <f>G6/3.23/(G6/3.23+(1-G6)/2.65)</f>
        <v>1</v>
      </c>
    </row>
    <row r="8" spans="2:7" ht="12.75">
      <c r="B8" s="34" t="s">
        <v>51</v>
      </c>
      <c r="C8" s="41">
        <v>1.5226677821893602</v>
      </c>
      <c r="D8" s="41">
        <v>1.3216889903402536</v>
      </c>
      <c r="E8" s="41">
        <v>1.2132286270131236</v>
      </c>
      <c r="F8" s="42">
        <v>1.143105765123307</v>
      </c>
      <c r="G8" s="42">
        <v>1.5346360975625208</v>
      </c>
    </row>
    <row r="9" spans="2:7" ht="12.75">
      <c r="B9" s="34" t="s">
        <v>52</v>
      </c>
      <c r="C9" s="37">
        <v>1.5065679470777393</v>
      </c>
      <c r="D9" s="37">
        <v>1.3347418586511584</v>
      </c>
      <c r="E9" s="37">
        <v>1.211013122367377</v>
      </c>
      <c r="F9" s="37">
        <v>1.121041746528711</v>
      </c>
      <c r="G9" s="37">
        <f>G7*$C$2+(1-G7)*$C$3</f>
        <v>1.5065679470777393</v>
      </c>
    </row>
    <row r="11" spans="2:7" ht="12.75">
      <c r="B11" s="35" t="s">
        <v>53</v>
      </c>
      <c r="C11" s="37">
        <f>ABS(C9-C8)</f>
        <v>0.01609983511162083</v>
      </c>
      <c r="D11" s="37">
        <f>ABS(D9-D8)</f>
        <v>0.013052868310904797</v>
      </c>
      <c r="E11" s="37">
        <f>ABS(E9-E8)</f>
        <v>0.002215504645746602</v>
      </c>
      <c r="F11" s="37">
        <f>ABS(F9-F8)</f>
        <v>0.022064018594595947</v>
      </c>
      <c r="G11" s="37">
        <f>ABS(G9-G8)</f>
        <v>0.028068150484781507</v>
      </c>
    </row>
    <row r="13" spans="2:3" ht="12.75">
      <c r="B13" t="s">
        <v>54</v>
      </c>
      <c r="C13" s="30">
        <f>MAX(C11:G11)</f>
        <v>0.028068150484781507</v>
      </c>
    </row>
    <row r="16" spans="2:13" ht="12.75">
      <c r="B16" s="35" t="s">
        <v>49</v>
      </c>
      <c r="C16" s="35">
        <v>0</v>
      </c>
      <c r="D16" s="38">
        <v>0.1</v>
      </c>
      <c r="E16" s="38">
        <v>0.2</v>
      </c>
      <c r="F16" s="38">
        <v>0.3</v>
      </c>
      <c r="G16" s="38">
        <v>0.4</v>
      </c>
      <c r="H16" s="38">
        <v>0.5</v>
      </c>
      <c r="I16" s="35">
        <v>0.6</v>
      </c>
      <c r="J16" s="38">
        <v>0.7</v>
      </c>
      <c r="K16" s="38">
        <v>0.8</v>
      </c>
      <c r="L16" s="35">
        <v>0.9</v>
      </c>
      <c r="M16" s="38">
        <v>1</v>
      </c>
    </row>
    <row r="17" spans="2:13" ht="12.75">
      <c r="B17" s="35" t="s">
        <v>50</v>
      </c>
      <c r="C17" s="35">
        <v>0</v>
      </c>
      <c r="D17" s="37">
        <f aca="true" t="shared" si="0" ref="D17:M17">D16/3.23/(D16/3.23+(1-D16)/2.65)</f>
        <v>0.08354350567465321</v>
      </c>
      <c r="E17" s="37">
        <f t="shared" si="0"/>
        <v>0.170199100834939</v>
      </c>
      <c r="F17" s="37">
        <f t="shared" si="0"/>
        <v>0.2601439790575916</v>
      </c>
      <c r="G17" s="37">
        <f t="shared" si="0"/>
        <v>0.3535690460306871</v>
      </c>
      <c r="H17" s="37">
        <f t="shared" si="0"/>
        <v>0.45068027210884354</v>
      </c>
      <c r="I17" s="37">
        <f t="shared" si="0"/>
        <v>0.5517002081887579</v>
      </c>
      <c r="J17" s="37">
        <f t="shared" si="0"/>
        <v>0.656869688385269</v>
      </c>
      <c r="K17" s="37">
        <f t="shared" si="0"/>
        <v>0.7664497469269704</v>
      </c>
      <c r="L17" s="37">
        <f t="shared" si="0"/>
        <v>0.8807237813884786</v>
      </c>
      <c r="M17" s="37">
        <f t="shared" si="0"/>
        <v>1</v>
      </c>
    </row>
    <row r="18" spans="2:13" ht="12.75">
      <c r="B18" s="34" t="s">
        <v>52</v>
      </c>
      <c r="C18" s="37">
        <f aca="true" t="shared" si="1" ref="C18:M18">C17*$C$2+(1-C17)*$C$3</f>
        <v>1.0447169323260375</v>
      </c>
      <c r="D18" s="37">
        <f t="shared" si="1"/>
        <v>1.0833015851977905</v>
      </c>
      <c r="E18" s="37">
        <f t="shared" si="1"/>
        <v>1.1233235597564812</v>
      </c>
      <c r="F18" s="37">
        <f t="shared" si="1"/>
        <v>1.1648646930353315</v>
      </c>
      <c r="G18" s="37">
        <f t="shared" si="1"/>
        <v>1.2080131550201014</v>
      </c>
      <c r="H18" s="37">
        <f t="shared" si="1"/>
        <v>1.25286407332808</v>
      </c>
      <c r="I18" s="37">
        <f t="shared" si="1"/>
        <v>1.2995202333167404</v>
      </c>
      <c r="J18" s="37">
        <f t="shared" si="1"/>
        <v>1.348092864466408</v>
      </c>
      <c r="K18" s="37">
        <f t="shared" si="1"/>
        <v>1.398702525700444</v>
      </c>
      <c r="L18" s="37">
        <f t="shared" si="1"/>
        <v>1.4514801044762622</v>
      </c>
      <c r="M18" s="37">
        <f t="shared" si="1"/>
        <v>1.5065679470777393</v>
      </c>
    </row>
    <row r="22" spans="2:13" ht="12.75">
      <c r="B22" t="s">
        <v>55</v>
      </c>
      <c r="C22">
        <f aca="true" t="shared" si="2" ref="C22:M22">C17*(C17-1)</f>
        <v>0</v>
      </c>
      <c r="D22">
        <f t="shared" si="2"/>
        <v>-0.0765639883342424</v>
      </c>
      <c r="E22">
        <f t="shared" si="2"/>
        <v>-0.14123136690991725</v>
      </c>
      <c r="F22">
        <f t="shared" si="2"/>
        <v>-0.19246908921767494</v>
      </c>
      <c r="G22">
        <f t="shared" si="2"/>
        <v>-0.22855797571963699</v>
      </c>
      <c r="H22">
        <f t="shared" si="2"/>
        <v>-0.2475675644407423</v>
      </c>
      <c r="I22">
        <f t="shared" si="2"/>
        <v>-0.2473270884732391</v>
      </c>
      <c r="J22">
        <f t="shared" si="2"/>
        <v>-0.22539190086590857</v>
      </c>
      <c r="K22">
        <f t="shared" si="2"/>
        <v>-0.1790045323625534</v>
      </c>
      <c r="L22">
        <f t="shared" si="2"/>
        <v>-0.10504940228525794</v>
      </c>
      <c r="M22">
        <f t="shared" si="2"/>
        <v>0</v>
      </c>
    </row>
    <row r="24" spans="2:3" ht="12.75">
      <c r="B24" t="s">
        <v>56</v>
      </c>
      <c r="C24">
        <v>16</v>
      </c>
    </row>
    <row r="25" spans="2:10" ht="12.75">
      <c r="B25" t="s">
        <v>57</v>
      </c>
      <c r="C25">
        <v>900</v>
      </c>
      <c r="F25" s="43" t="s">
        <v>58</v>
      </c>
      <c r="G25" s="44">
        <v>0.0025</v>
      </c>
      <c r="I25" s="43" t="s">
        <v>59</v>
      </c>
      <c r="J25" s="44">
        <f>G25*C25/C24</f>
        <v>0.140625</v>
      </c>
    </row>
    <row r="27" spans="2:13" ht="12.75">
      <c r="B27" s="34" t="s">
        <v>60</v>
      </c>
      <c r="C27" s="37">
        <f aca="true" t="shared" si="3" ref="C27:M27">C17*$D$2+(1-C17)*$D$3+C22*$J$25</f>
        <v>1.09</v>
      </c>
      <c r="D27" s="37">
        <f t="shared" si="3"/>
        <v>1.1159923316373446</v>
      </c>
      <c r="E27" s="37">
        <f t="shared" si="3"/>
        <v>1.1450269433956661</v>
      </c>
      <c r="F27" s="37">
        <f t="shared" si="3"/>
        <v>1.1773973851141049</v>
      </c>
      <c r="G27" s="37">
        <f t="shared" si="3"/>
        <v>1.2134294149179283</v>
      </c>
      <c r="H27" s="37">
        <f t="shared" si="3"/>
        <v>1.2534851309784119</v>
      </c>
      <c r="I27" s="37">
        <f t="shared" si="3"/>
        <v>1.2979677197865045</v>
      </c>
      <c r="J27" s="37">
        <f t="shared" si="3"/>
        <v>1.34732692683025</v>
      </c>
      <c r="K27" s="37">
        <f t="shared" si="3"/>
        <v>1.4020653762843829</v>
      </c>
      <c r="L27" s="37">
        <f t="shared" si="3"/>
        <v>1.4627458916145661</v>
      </c>
      <c r="M27" s="37">
        <f t="shared" si="3"/>
        <v>1.53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C3"/>
  <sheetViews>
    <sheetView showGridLines="0" zoomScale="75" zoomScaleNormal="75" workbookViewId="0" topLeftCell="A1">
      <selection activeCell="I12" sqref="I12"/>
    </sheetView>
  </sheetViews>
  <sheetFormatPr defaultColWidth="11.421875" defaultRowHeight="12.75"/>
  <cols>
    <col min="1" max="1" width="3.8515625" style="0" customWidth="1"/>
    <col min="2" max="2" width="35.7109375" style="0" customWidth="1"/>
  </cols>
  <sheetData>
    <row r="2" spans="2:55" ht="14.25">
      <c r="B2" s="49" t="s">
        <v>69</v>
      </c>
      <c r="C2" s="35">
        <v>380.07905082293826</v>
      </c>
      <c r="D2" s="35">
        <v>392.94820311799606</v>
      </c>
      <c r="E2" s="35">
        <v>454.8513685977204</v>
      </c>
      <c r="F2" s="35">
        <v>274.67814413920877</v>
      </c>
      <c r="G2" s="35">
        <v>516.6547296334767</v>
      </c>
      <c r="H2" s="35">
        <v>508.11576386728774</v>
      </c>
      <c r="I2" s="35">
        <v>276.8787563174355</v>
      </c>
      <c r="J2" s="35">
        <v>343.8179780157958</v>
      </c>
      <c r="K2" s="35">
        <v>460.7296855639594</v>
      </c>
      <c r="L2" s="35">
        <v>275.61542648128926</v>
      </c>
      <c r="M2" s="35">
        <v>1437.0026184450044</v>
      </c>
      <c r="N2" s="35">
        <v>402.03695985978715</v>
      </c>
      <c r="O2" s="35">
        <v>282.6362328299108</v>
      </c>
      <c r="P2" s="35">
        <v>288.2617074801415</v>
      </c>
      <c r="Q2" s="35">
        <v>295.24323210742625</v>
      </c>
      <c r="R2" s="35">
        <v>289.7833608170457</v>
      </c>
      <c r="S2" s="35">
        <v>277.11096762312764</v>
      </c>
      <c r="T2" s="35">
        <v>365.17741646540804</v>
      </c>
      <c r="U2" s="35">
        <v>423.2415741060553</v>
      </c>
      <c r="V2" s="35">
        <v>1625.0745115617183</v>
      </c>
      <c r="W2" s="35">
        <v>1173.7087740438265</v>
      </c>
      <c r="X2" s="35">
        <v>763.8665773990167</v>
      </c>
      <c r="Y2" s="35">
        <v>367.0738789230022</v>
      </c>
      <c r="Z2" s="35">
        <v>239.31931376955134</v>
      </c>
      <c r="AA2" s="35">
        <v>463.0409410237521</v>
      </c>
      <c r="AB2" s="35">
        <v>1607.5852720121034</v>
      </c>
      <c r="AC2" s="35">
        <v>415.97741223031505</v>
      </c>
      <c r="AD2" s="35">
        <v>285.29417027312667</v>
      </c>
      <c r="AE2" s="35">
        <v>1522.752910981674</v>
      </c>
      <c r="AF2" s="35">
        <v>1573.810590927957</v>
      </c>
      <c r="AG2" s="35">
        <v>413.04633078611215</v>
      </c>
      <c r="AH2" s="35">
        <v>415.1873719136924</v>
      </c>
      <c r="AI2" s="35">
        <v>480.91499489863446</v>
      </c>
      <c r="AJ2" s="35">
        <v>413.3151060079139</v>
      </c>
      <c r="AK2" s="35">
        <v>409.09672405861573</v>
      </c>
      <c r="AL2" s="35">
        <v>411.1786653608798</v>
      </c>
      <c r="AM2" s="35">
        <v>280.538200303622</v>
      </c>
      <c r="AN2" s="35">
        <v>358.4322225256688</v>
      </c>
      <c r="AO2" s="35">
        <v>427.30302938717466</v>
      </c>
      <c r="AP2" s="35">
        <v>412.405507334817</v>
      </c>
      <c r="AQ2" s="35">
        <v>367.02636679010084</v>
      </c>
      <c r="AR2" s="35">
        <v>371.32508753342375</v>
      </c>
      <c r="AS2" s="35">
        <v>370.47622485131706</v>
      </c>
      <c r="AT2" s="35">
        <v>359.3728082140776</v>
      </c>
      <c r="AU2" s="35">
        <v>233.47786482483198</v>
      </c>
      <c r="AV2" s="35">
        <v>396.61727172071</v>
      </c>
      <c r="AW2" s="35">
        <v>591.1017240463434</v>
      </c>
      <c r="AX2" s="35">
        <v>512.5053761527383</v>
      </c>
      <c r="AY2" s="35">
        <v>1181.9531386549545</v>
      </c>
      <c r="AZ2" s="35">
        <v>345.6959856232949</v>
      </c>
      <c r="BA2" s="35">
        <v>348.4798437506537</v>
      </c>
      <c r="BB2" s="35">
        <v>491.29057276418746</v>
      </c>
      <c r="BC2" s="35">
        <v>195.98656313408418</v>
      </c>
    </row>
    <row r="3" spans="2:55" ht="12.75">
      <c r="B3" s="49" t="s">
        <v>68</v>
      </c>
      <c r="C3" s="35">
        <v>7.272386496370971</v>
      </c>
      <c r="D3" s="35">
        <v>5.635570568216179</v>
      </c>
      <c r="E3" s="35">
        <v>7.17057312937406</v>
      </c>
      <c r="F3" s="35">
        <v>10.808019321827002</v>
      </c>
      <c r="G3" s="35">
        <v>3.3001047461922046</v>
      </c>
      <c r="H3" s="35">
        <v>3.2253024251361366</v>
      </c>
      <c r="I3" s="35">
        <v>10.950678841208113</v>
      </c>
      <c r="J3" s="35">
        <v>4.612384646227635</v>
      </c>
      <c r="K3" s="35">
        <v>6.804052175310202</v>
      </c>
      <c r="L3" s="35">
        <v>10.5125523245273</v>
      </c>
      <c r="M3" s="35">
        <v>0.8825590383199351</v>
      </c>
      <c r="N3" s="35">
        <v>7.832540060998533</v>
      </c>
      <c r="O3" s="35">
        <v>11.380203995691385</v>
      </c>
      <c r="P3" s="35">
        <v>11.034368185641622</v>
      </c>
      <c r="Q3" s="35">
        <v>7.52406275641463</v>
      </c>
      <c r="R3" s="35">
        <v>11.185339553233083</v>
      </c>
      <c r="S3" s="35">
        <v>11.80315475145617</v>
      </c>
      <c r="T3" s="35">
        <v>8.543724769888605</v>
      </c>
      <c r="U3" s="35">
        <v>7.565382008874813</v>
      </c>
      <c r="V3" s="35">
        <v>2.0259421450436936</v>
      </c>
      <c r="W3" s="35">
        <v>2.8528622594496915</v>
      </c>
      <c r="X3" s="35">
        <v>4.4532805012595125</v>
      </c>
      <c r="Y3" s="35">
        <v>8.875296471416847</v>
      </c>
      <c r="Z3" s="35">
        <v>14.41241807659915</v>
      </c>
      <c r="AA3" s="35">
        <v>7.400363427205364</v>
      </c>
      <c r="AB3" s="35">
        <v>2.0264931586881016</v>
      </c>
      <c r="AC3" s="35">
        <v>8.00892137270868</v>
      </c>
      <c r="AD3" s="35">
        <v>12.336420754589192</v>
      </c>
      <c r="AE3" s="35">
        <v>1.112002095919927</v>
      </c>
      <c r="AF3" s="35">
        <v>1.4554158075362083</v>
      </c>
      <c r="AG3" s="35">
        <v>8.522141156828239</v>
      </c>
      <c r="AH3" s="35">
        <v>7.774719808309936</v>
      </c>
      <c r="AI3" s="35">
        <v>6.475723391252295</v>
      </c>
      <c r="AJ3" s="35">
        <v>7.923742028420388</v>
      </c>
      <c r="AK3" s="35">
        <v>8.06759254981768</v>
      </c>
      <c r="AL3" s="35">
        <v>7.907517764487892</v>
      </c>
      <c r="AM3" s="35">
        <v>12.054035025980523</v>
      </c>
      <c r="AN3" s="35">
        <v>8.88525375113677</v>
      </c>
      <c r="AO3" s="35">
        <v>7.640759703216717</v>
      </c>
      <c r="AP3" s="35">
        <v>7.714241023569794</v>
      </c>
      <c r="AQ3" s="35">
        <v>8.753393760194315</v>
      </c>
      <c r="AR3" s="35">
        <v>8.794461205590352</v>
      </c>
      <c r="AS3" s="35">
        <v>8.799287088557481</v>
      </c>
      <c r="AT3" s="35">
        <v>8.862963594559735</v>
      </c>
      <c r="AU3" s="35">
        <v>12.900658004001672</v>
      </c>
      <c r="AV3" s="35">
        <v>4.231409015030341</v>
      </c>
      <c r="AW3" s="35">
        <v>5.474898788144181</v>
      </c>
      <c r="AX3" s="35">
        <v>3.2317735409151522</v>
      </c>
      <c r="AY3" s="35">
        <v>1.5841628618644623</v>
      </c>
      <c r="AZ3" s="35">
        <v>9.4724066809591</v>
      </c>
      <c r="BA3" s="35">
        <v>9.603794049207796</v>
      </c>
      <c r="BB3" s="35">
        <v>6.8613757092374135</v>
      </c>
      <c r="BC3" s="35">
        <v>15.925761860927317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="75" zoomScaleNormal="75" workbookViewId="0" topLeftCell="A11">
      <selection activeCell="J24" sqref="J24"/>
    </sheetView>
  </sheetViews>
  <sheetFormatPr defaultColWidth="11.421875" defaultRowHeight="12.75"/>
  <cols>
    <col min="1" max="1" width="3.8515625" style="0" customWidth="1"/>
    <col min="2" max="2" width="12.421875" style="0" customWidth="1"/>
    <col min="3" max="3" width="9.7109375" style="0" customWidth="1"/>
    <col min="7" max="7" width="13.8515625" style="0" bestFit="1" customWidth="1"/>
  </cols>
  <sheetData>
    <row r="2" spans="2:13" ht="12.75">
      <c r="B2" s="31" t="s">
        <v>61</v>
      </c>
      <c r="D2" s="48">
        <v>270000</v>
      </c>
      <c r="E2" s="48">
        <v>340000</v>
      </c>
      <c r="F2" s="48">
        <v>410000</v>
      </c>
      <c r="G2" s="48">
        <v>480000</v>
      </c>
      <c r="H2" s="48">
        <v>550000</v>
      </c>
      <c r="I2" s="48">
        <v>620000</v>
      </c>
      <c r="J2" s="48">
        <v>690000</v>
      </c>
      <c r="K2" s="48">
        <v>760000</v>
      </c>
      <c r="L2" s="48">
        <v>830000</v>
      </c>
      <c r="M2" s="48">
        <v>900000</v>
      </c>
    </row>
    <row r="3" spans="2:13" ht="12.75">
      <c r="B3" s="31" t="s">
        <v>67</v>
      </c>
      <c r="C3" s="45">
        <v>1E-06</v>
      </c>
      <c r="D3" s="46">
        <f aca="true" t="shared" si="0" ref="D3:M3">169200000000000*POWER(1-$C3*D$2,3)/POWER(D$2,2)</f>
        <v>902.9036543209876</v>
      </c>
      <c r="E3" s="46">
        <f t="shared" si="0"/>
        <v>420.79864359861597</v>
      </c>
      <c r="F3" s="46">
        <f t="shared" si="0"/>
        <v>206.72294348602028</v>
      </c>
      <c r="G3" s="46">
        <f t="shared" si="0"/>
        <v>103.259</v>
      </c>
      <c r="H3" s="46">
        <f t="shared" si="0"/>
        <v>50.969752066115724</v>
      </c>
      <c r="I3" s="46">
        <f t="shared" si="0"/>
        <v>24.15281581685744</v>
      </c>
      <c r="J3" s="46">
        <f t="shared" si="0"/>
        <v>10.58734971644613</v>
      </c>
      <c r="K3" s="46">
        <f t="shared" si="0"/>
        <v>4.049551246537396</v>
      </c>
      <c r="L3" s="46">
        <f t="shared" si="0"/>
        <v>1.2066767310204682</v>
      </c>
      <c r="M3" s="46">
        <f t="shared" si="0"/>
        <v>0.20888888888888946</v>
      </c>
    </row>
    <row r="4" spans="2:11" ht="12.75">
      <c r="B4" s="31"/>
      <c r="C4" s="45"/>
      <c r="D4" s="48">
        <v>115000</v>
      </c>
      <c r="E4" s="48">
        <v>126000</v>
      </c>
      <c r="F4" s="48">
        <v>137000</v>
      </c>
      <c r="G4" s="48">
        <v>148000</v>
      </c>
      <c r="H4" s="48">
        <v>159000</v>
      </c>
      <c r="I4" s="48">
        <v>170000</v>
      </c>
      <c r="J4" s="48">
        <v>181000</v>
      </c>
      <c r="K4" s="48">
        <v>194000</v>
      </c>
    </row>
    <row r="5" spans="2:11" ht="12.75">
      <c r="B5" s="31" t="s">
        <v>66</v>
      </c>
      <c r="C5" s="45">
        <v>5E-06</v>
      </c>
      <c r="D5" s="46">
        <f aca="true" t="shared" si="1" ref="D5:K5">169200000000000*POWER(1-$C5*D$4,3)/POWER(D$4,2)</f>
        <v>982.1356332703209</v>
      </c>
      <c r="E5" s="46">
        <f t="shared" si="1"/>
        <v>539.8392290249433</v>
      </c>
      <c r="F5" s="46">
        <f t="shared" si="1"/>
        <v>281.76749160850324</v>
      </c>
      <c r="G5" s="46">
        <f t="shared" si="1"/>
        <v>135.76785975164339</v>
      </c>
      <c r="H5" s="46">
        <f t="shared" si="1"/>
        <v>57.65907796368812</v>
      </c>
      <c r="I5" s="46">
        <f t="shared" si="1"/>
        <v>19.759515570934223</v>
      </c>
      <c r="J5" s="46">
        <f t="shared" si="1"/>
        <v>4.428065382619574</v>
      </c>
      <c r="K5" s="46">
        <f t="shared" si="1"/>
        <v>0.12138378148581044</v>
      </c>
    </row>
    <row r="6" spans="2:11" ht="12.75">
      <c r="B6" s="31"/>
      <c r="C6" s="45"/>
      <c r="D6" s="48">
        <v>91000</v>
      </c>
      <c r="E6" s="48">
        <v>98000</v>
      </c>
      <c r="F6" s="48">
        <v>105000</v>
      </c>
      <c r="G6" s="48">
        <v>112000</v>
      </c>
      <c r="H6" s="48">
        <v>119000</v>
      </c>
      <c r="I6" s="48">
        <v>126000</v>
      </c>
      <c r="J6" s="48">
        <v>133000</v>
      </c>
      <c r="K6" s="48">
        <v>140000</v>
      </c>
    </row>
    <row r="7" spans="2:11" ht="12.75">
      <c r="B7" s="31" t="s">
        <v>65</v>
      </c>
      <c r="C7" s="45">
        <v>7E-06</v>
      </c>
      <c r="D7" s="46">
        <f aca="true" t="shared" si="2" ref="D7:K7">169200000000000*POWER(1-$C7*D$6,3)/POWER(D$6,2)</f>
        <v>977.3214916555971</v>
      </c>
      <c r="E7" s="46">
        <f t="shared" si="2"/>
        <v>545.427651478551</v>
      </c>
      <c r="F7" s="46">
        <f t="shared" si="2"/>
        <v>285.6007755102042</v>
      </c>
      <c r="G7" s="46">
        <f t="shared" si="2"/>
        <v>135.93320816326528</v>
      </c>
      <c r="H7" s="46">
        <f t="shared" si="2"/>
        <v>55.648805847044734</v>
      </c>
      <c r="I7" s="46">
        <f t="shared" si="2"/>
        <v>17.510771882086164</v>
      </c>
      <c r="J7" s="46">
        <f t="shared" si="2"/>
        <v>3.142276149019173</v>
      </c>
      <c r="K7" s="46">
        <f t="shared" si="2"/>
        <v>0.0690612244897961</v>
      </c>
    </row>
    <row r="8" spans="2:11" ht="12.75">
      <c r="B8" s="31"/>
      <c r="C8" s="45"/>
      <c r="D8" s="48">
        <v>70000</v>
      </c>
      <c r="E8" s="48">
        <v>74000</v>
      </c>
      <c r="F8" s="48">
        <v>78000</v>
      </c>
      <c r="G8" s="48">
        <v>82000</v>
      </c>
      <c r="H8" s="48">
        <v>86000</v>
      </c>
      <c r="I8" s="48">
        <v>90000</v>
      </c>
      <c r="J8" s="48">
        <v>94000</v>
      </c>
      <c r="K8" s="48">
        <v>98000</v>
      </c>
    </row>
    <row r="9" spans="2:11" ht="12.75">
      <c r="B9" s="31" t="s">
        <v>64</v>
      </c>
      <c r="C9" s="45">
        <v>1E-05</v>
      </c>
      <c r="D9" s="46">
        <f aca="true" t="shared" si="3" ref="D9:K9">169200000000000*POWER(1-$C9*D$8,3)/POWER(D$8,2)</f>
        <v>932.3265306122441</v>
      </c>
      <c r="E9" s="46">
        <f t="shared" si="3"/>
        <v>543.0714390065735</v>
      </c>
      <c r="F9" s="46">
        <f t="shared" si="3"/>
        <v>296.12781065088745</v>
      </c>
      <c r="G9" s="46">
        <f t="shared" si="3"/>
        <v>146.75407495538354</v>
      </c>
      <c r="H9" s="46">
        <f t="shared" si="3"/>
        <v>62.77512168739846</v>
      </c>
      <c r="I9" s="46">
        <f t="shared" si="3"/>
        <v>20.88888888888888</v>
      </c>
      <c r="J9" s="46">
        <f t="shared" si="3"/>
        <v>4.136170212765945</v>
      </c>
      <c r="K9" s="46">
        <f t="shared" si="3"/>
        <v>0.14094127446896929</v>
      </c>
    </row>
    <row r="10" spans="2:11" ht="12.75">
      <c r="B10" s="31"/>
      <c r="C10" s="45"/>
      <c r="D10" s="48">
        <v>50500</v>
      </c>
      <c r="E10" s="48">
        <v>52700</v>
      </c>
      <c r="F10" s="48">
        <v>54900</v>
      </c>
      <c r="G10" s="48">
        <v>57100</v>
      </c>
      <c r="H10" s="48">
        <v>59300</v>
      </c>
      <c r="I10" s="48">
        <v>61500</v>
      </c>
      <c r="J10" s="48">
        <v>63700</v>
      </c>
      <c r="K10" s="48">
        <v>65900</v>
      </c>
    </row>
    <row r="11" spans="2:11" ht="12.75">
      <c r="B11" s="31" t="s">
        <v>63</v>
      </c>
      <c r="C11" s="45">
        <v>1.5E-05</v>
      </c>
      <c r="D11" s="46">
        <f aca="true" t="shared" si="4" ref="D11:K11">169200000000000*POWER(1-$C11*D$10,3)/POWER(D$10,2)</f>
        <v>946.1343961376328</v>
      </c>
      <c r="E11" s="46">
        <f t="shared" si="4"/>
        <v>560.1846576518838</v>
      </c>
      <c r="F11" s="46">
        <f t="shared" si="4"/>
        <v>308.66671429424576</v>
      </c>
      <c r="G11" s="46">
        <f t="shared" si="4"/>
        <v>153.3500229879063</v>
      </c>
      <c r="H11" s="46">
        <f t="shared" si="4"/>
        <v>64.91989459660047</v>
      </c>
      <c r="I11" s="46">
        <f t="shared" si="4"/>
        <v>20.823572278405724</v>
      </c>
      <c r="J11" s="46">
        <f t="shared" si="4"/>
        <v>3.674527711579737</v>
      </c>
      <c r="K11" s="46">
        <f t="shared" si="4"/>
        <v>0.05925473368625313</v>
      </c>
    </row>
    <row r="12" spans="2:11" ht="12.75">
      <c r="B12" s="31"/>
      <c r="C12" s="45"/>
      <c r="D12" s="48">
        <v>160000</v>
      </c>
      <c r="E12" s="48">
        <v>183000</v>
      </c>
      <c r="F12" s="48">
        <v>206000</v>
      </c>
      <c r="G12" s="48">
        <v>229000</v>
      </c>
      <c r="H12" s="48">
        <v>252000</v>
      </c>
      <c r="I12" s="48">
        <v>275000</v>
      </c>
      <c r="J12" s="48">
        <v>298000</v>
      </c>
      <c r="K12" s="48">
        <v>321000</v>
      </c>
    </row>
    <row r="13" spans="2:11" ht="12.75">
      <c r="B13" s="31" t="s">
        <v>62</v>
      </c>
      <c r="C13" s="45">
        <v>3E-06</v>
      </c>
      <c r="D13" s="46">
        <f>169200000000000*POWER(1-$C13*D$12,3)/POWER(D$12,2)</f>
        <v>929.331</v>
      </c>
      <c r="E13" s="46">
        <f aca="true" t="shared" si="5" ref="E13:K13">169200000000000*POWER(1-$C13*E$12,3)/POWER(E$12,2)</f>
        <v>463.4765919914</v>
      </c>
      <c r="F13" s="46">
        <f t="shared" si="5"/>
        <v>222.25728592704309</v>
      </c>
      <c r="G13" s="46">
        <f t="shared" si="5"/>
        <v>98.93783589939164</v>
      </c>
      <c r="H13" s="46">
        <f t="shared" si="5"/>
        <v>38.705150113378686</v>
      </c>
      <c r="I13" s="46">
        <f t="shared" si="5"/>
        <v>11.990826446280977</v>
      </c>
      <c r="J13" s="46">
        <f t="shared" si="5"/>
        <v>2.2692661051303986</v>
      </c>
      <c r="K13" s="46">
        <f t="shared" si="5"/>
        <v>0.0831755087780587</v>
      </c>
    </row>
    <row r="18" ht="12.75">
      <c r="F18" s="4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 topLeftCell="A18">
      <selection activeCell="H47" sqref="H47"/>
    </sheetView>
  </sheetViews>
  <sheetFormatPr defaultColWidth="11.421875" defaultRowHeight="12.75"/>
  <sheetData>
    <row r="1" ht="12.75">
      <c r="B1" t="s">
        <v>70</v>
      </c>
    </row>
    <row r="2" spans="1:48" ht="12.75">
      <c r="A2" t="s">
        <v>71</v>
      </c>
      <c r="B2">
        <v>0</v>
      </c>
      <c r="C2">
        <f>5</f>
        <v>5</v>
      </c>
      <c r="D2">
        <v>10</v>
      </c>
      <c r="E2">
        <f aca="true" t="shared" si="0" ref="E2:AV2">D2+5</f>
        <v>15</v>
      </c>
      <c r="F2">
        <f t="shared" si="0"/>
        <v>20</v>
      </c>
      <c r="G2">
        <f t="shared" si="0"/>
        <v>25</v>
      </c>
      <c r="H2">
        <f t="shared" si="0"/>
        <v>30</v>
      </c>
      <c r="I2">
        <f t="shared" si="0"/>
        <v>35</v>
      </c>
      <c r="J2">
        <f t="shared" si="0"/>
        <v>40</v>
      </c>
      <c r="K2">
        <f t="shared" si="0"/>
        <v>45</v>
      </c>
      <c r="L2">
        <f t="shared" si="0"/>
        <v>50</v>
      </c>
      <c r="M2">
        <f t="shared" si="0"/>
        <v>55</v>
      </c>
      <c r="N2">
        <f t="shared" si="0"/>
        <v>60</v>
      </c>
      <c r="O2">
        <f t="shared" si="0"/>
        <v>65</v>
      </c>
      <c r="P2">
        <f t="shared" si="0"/>
        <v>70</v>
      </c>
      <c r="Q2">
        <f t="shared" si="0"/>
        <v>75</v>
      </c>
      <c r="R2">
        <f t="shared" si="0"/>
        <v>80</v>
      </c>
      <c r="S2">
        <f t="shared" si="0"/>
        <v>85</v>
      </c>
      <c r="T2">
        <f t="shared" si="0"/>
        <v>90</v>
      </c>
      <c r="U2">
        <f t="shared" si="0"/>
        <v>95</v>
      </c>
      <c r="V2">
        <f t="shared" si="0"/>
        <v>100</v>
      </c>
      <c r="W2">
        <f t="shared" si="0"/>
        <v>105</v>
      </c>
      <c r="X2">
        <f t="shared" si="0"/>
        <v>110</v>
      </c>
      <c r="Y2">
        <f t="shared" si="0"/>
        <v>115</v>
      </c>
      <c r="Z2">
        <f t="shared" si="0"/>
        <v>120</v>
      </c>
      <c r="AA2">
        <f t="shared" si="0"/>
        <v>125</v>
      </c>
      <c r="AB2">
        <f t="shared" si="0"/>
        <v>130</v>
      </c>
      <c r="AC2">
        <f t="shared" si="0"/>
        <v>135</v>
      </c>
      <c r="AD2">
        <f t="shared" si="0"/>
        <v>140</v>
      </c>
      <c r="AE2">
        <f t="shared" si="0"/>
        <v>145</v>
      </c>
      <c r="AF2">
        <f t="shared" si="0"/>
        <v>150</v>
      </c>
      <c r="AG2">
        <f t="shared" si="0"/>
        <v>155</v>
      </c>
      <c r="AH2">
        <f t="shared" si="0"/>
        <v>160</v>
      </c>
      <c r="AI2">
        <f t="shared" si="0"/>
        <v>165</v>
      </c>
      <c r="AJ2">
        <f t="shared" si="0"/>
        <v>170</v>
      </c>
      <c r="AK2">
        <f t="shared" si="0"/>
        <v>175</v>
      </c>
      <c r="AL2">
        <f t="shared" si="0"/>
        <v>180</v>
      </c>
      <c r="AM2">
        <f t="shared" si="0"/>
        <v>185</v>
      </c>
      <c r="AN2">
        <f t="shared" si="0"/>
        <v>190</v>
      </c>
      <c r="AO2">
        <f t="shared" si="0"/>
        <v>195</v>
      </c>
      <c r="AP2">
        <f t="shared" si="0"/>
        <v>200</v>
      </c>
      <c r="AQ2">
        <f t="shared" si="0"/>
        <v>205</v>
      </c>
      <c r="AR2">
        <f t="shared" si="0"/>
        <v>210</v>
      </c>
      <c r="AS2">
        <f t="shared" si="0"/>
        <v>215</v>
      </c>
      <c r="AT2">
        <f t="shared" si="0"/>
        <v>220</v>
      </c>
      <c r="AU2">
        <f t="shared" si="0"/>
        <v>225</v>
      </c>
      <c r="AV2">
        <f t="shared" si="0"/>
        <v>230</v>
      </c>
    </row>
    <row r="3" spans="1:42" ht="12.75">
      <c r="A3" t="s">
        <v>72</v>
      </c>
      <c r="B3">
        <v>0</v>
      </c>
      <c r="C3" s="50">
        <v>0.070780189</v>
      </c>
      <c r="D3" s="50">
        <v>0.14665061</v>
      </c>
      <c r="E3" s="50">
        <v>0.22257351</v>
      </c>
      <c r="F3" s="50">
        <v>0.29857249</v>
      </c>
      <c r="G3" s="50">
        <v>0.3746794</v>
      </c>
      <c r="H3" s="50">
        <v>0.45093588</v>
      </c>
      <c r="I3" s="50">
        <v>0.52739385</v>
      </c>
      <c r="J3" s="50">
        <v>0.60411341</v>
      </c>
      <c r="K3" s="50">
        <v>0.68115602</v>
      </c>
      <c r="L3" s="50">
        <v>0.75857132</v>
      </c>
      <c r="M3" s="50">
        <v>0.83637803</v>
      </c>
      <c r="N3" s="50">
        <v>0.9145457</v>
      </c>
      <c r="O3" s="50">
        <v>0.99299057</v>
      </c>
      <c r="P3" s="50">
        <v>1.0715969</v>
      </c>
      <c r="Q3" s="50">
        <v>1.1502574</v>
      </c>
      <c r="R3" s="50">
        <v>1.2289059</v>
      </c>
      <c r="S3" s="50">
        <v>1.3075193</v>
      </c>
      <c r="T3" s="50">
        <v>1.3860955</v>
      </c>
      <c r="U3" s="50">
        <v>1.4646127</v>
      </c>
      <c r="V3" s="50">
        <v>1.5429385</v>
      </c>
      <c r="W3" s="50">
        <v>1.6206198</v>
      </c>
      <c r="X3" s="50">
        <v>1.6965799</v>
      </c>
      <c r="Y3" s="50">
        <v>1.7689611</v>
      </c>
      <c r="Z3" s="50">
        <v>1.8353569</v>
      </c>
      <c r="AA3" s="50">
        <v>1.8933554</v>
      </c>
      <c r="AB3" s="50">
        <v>1.9410807</v>
      </c>
      <c r="AC3" s="50">
        <v>1.9775436</v>
      </c>
      <c r="AD3" s="50">
        <v>2.0028548</v>
      </c>
      <c r="AE3" s="50">
        <v>2.0104782</v>
      </c>
      <c r="AF3" s="50">
        <v>2.0134139</v>
      </c>
      <c r="AG3" s="50">
        <v>2.0154721</v>
      </c>
      <c r="AH3" s="50">
        <v>2.0166796</v>
      </c>
      <c r="AI3" s="50">
        <v>2.0175766</v>
      </c>
      <c r="AJ3" s="50">
        <v>2.0181462</v>
      </c>
      <c r="AK3" s="50">
        <v>2.0184487</v>
      </c>
      <c r="AL3" s="50">
        <v>2.0186525</v>
      </c>
      <c r="AM3" s="50">
        <v>2.0187758</v>
      </c>
      <c r="AN3" s="50">
        <v>2.0188472</v>
      </c>
      <c r="AO3" s="50">
        <v>2.0189105</v>
      </c>
      <c r="AP3" s="50">
        <v>2.0189354</v>
      </c>
    </row>
    <row r="4" spans="1:41" ht="12.75">
      <c r="A4" t="s">
        <v>0</v>
      </c>
      <c r="B4">
        <f>(C3-B3)/(C$2-B$2)</f>
        <v>0.014156037799999998</v>
      </c>
      <c r="C4">
        <f aca="true" t="shared" si="1" ref="C4:AO4">(D3-C3)/(D2-C2)</f>
        <v>0.015174084199999998</v>
      </c>
      <c r="D4">
        <f t="shared" si="1"/>
        <v>0.015184580000000003</v>
      </c>
      <c r="E4">
        <f t="shared" si="1"/>
        <v>0.015199796000000005</v>
      </c>
      <c r="F4">
        <f t="shared" si="1"/>
        <v>0.015221381999999995</v>
      </c>
      <c r="G4">
        <f t="shared" si="1"/>
        <v>0.015251296000000003</v>
      </c>
      <c r="H4">
        <f t="shared" si="1"/>
        <v>0.015291594000000009</v>
      </c>
      <c r="I4">
        <f t="shared" si="1"/>
        <v>0.015343911999999982</v>
      </c>
      <c r="J4">
        <f t="shared" si="1"/>
        <v>0.015408522000000003</v>
      </c>
      <c r="K4">
        <f t="shared" si="1"/>
        <v>0.015483060000000015</v>
      </c>
      <c r="L4">
        <f t="shared" si="1"/>
        <v>0.015561341999999988</v>
      </c>
      <c r="M4">
        <f t="shared" si="1"/>
        <v>0.015633534000000004</v>
      </c>
      <c r="N4">
        <f t="shared" si="1"/>
        <v>0.015688974</v>
      </c>
      <c r="O4">
        <f t="shared" si="1"/>
        <v>0.01572126600000001</v>
      </c>
      <c r="P4">
        <f t="shared" si="1"/>
        <v>0.015732100000000006</v>
      </c>
      <c r="Q4">
        <f t="shared" si="1"/>
        <v>0.01572969999999998</v>
      </c>
      <c r="R4">
        <f t="shared" si="1"/>
        <v>0.01572268000000001</v>
      </c>
      <c r="S4">
        <f t="shared" si="1"/>
        <v>0.015715239999999974</v>
      </c>
      <c r="T4">
        <f t="shared" si="1"/>
        <v>0.015703440000000013</v>
      </c>
      <c r="U4">
        <f t="shared" si="1"/>
        <v>0.01566516</v>
      </c>
      <c r="V4">
        <f t="shared" si="1"/>
        <v>0.015536260000000014</v>
      </c>
      <c r="W4">
        <f t="shared" si="1"/>
        <v>0.015192019999999973</v>
      </c>
      <c r="X4">
        <f t="shared" si="1"/>
        <v>0.014476240000000029</v>
      </c>
      <c r="Y4">
        <f t="shared" si="1"/>
        <v>0.013279160000000002</v>
      </c>
      <c r="Z4">
        <f t="shared" si="1"/>
        <v>0.011599699999999968</v>
      </c>
      <c r="AA4">
        <f t="shared" si="1"/>
        <v>0.00954506000000004</v>
      </c>
      <c r="AB4">
        <f t="shared" si="1"/>
        <v>0.00729257999999997</v>
      </c>
      <c r="AC4">
        <f t="shared" si="1"/>
        <v>0.00506224000000004</v>
      </c>
      <c r="AD4">
        <f t="shared" si="1"/>
        <v>0.0015246799999999894</v>
      </c>
      <c r="AE4">
        <f t="shared" si="1"/>
        <v>0.0005871400000000193</v>
      </c>
      <c r="AF4">
        <f t="shared" si="1"/>
        <v>0.000411640000000002</v>
      </c>
      <c r="AG4">
        <f t="shared" si="1"/>
        <v>0.00024149999999991678</v>
      </c>
      <c r="AH4">
        <f t="shared" si="1"/>
        <v>0.00017940000000002954</v>
      </c>
      <c r="AI4">
        <f t="shared" si="1"/>
        <v>0.00011391999999998959</v>
      </c>
      <c r="AJ4">
        <f t="shared" si="1"/>
        <v>6.050000000001887E-05</v>
      </c>
      <c r="AK4">
        <f t="shared" si="1"/>
        <v>4.0759999999995246E-05</v>
      </c>
      <c r="AL4">
        <f t="shared" si="1"/>
        <v>2.4659999999965266E-05</v>
      </c>
      <c r="AM4">
        <f t="shared" si="1"/>
        <v>1.4280000000077563E-05</v>
      </c>
      <c r="AN4">
        <f t="shared" si="1"/>
        <v>1.2659999999975469E-05</v>
      </c>
      <c r="AO4">
        <f t="shared" si="1"/>
        <v>4.980000000021079E-06</v>
      </c>
    </row>
    <row r="6" ht="12.75">
      <c r="B6" t="s">
        <v>73</v>
      </c>
    </row>
    <row r="7" spans="2:42" ht="12.75">
      <c r="B7">
        <v>0</v>
      </c>
      <c r="C7" s="50">
        <v>0.070575409</v>
      </c>
      <c r="D7" s="50">
        <v>0.1458007</v>
      </c>
      <c r="E7" s="50">
        <v>0.22063462</v>
      </c>
      <c r="F7" s="50">
        <v>0.29509511</v>
      </c>
      <c r="G7" s="50">
        <v>0.36920542</v>
      </c>
      <c r="H7" s="50">
        <v>0.44299483</v>
      </c>
      <c r="I7" s="50">
        <v>0.51649878</v>
      </c>
      <c r="J7" s="50">
        <v>0.58975758</v>
      </c>
      <c r="K7" s="50">
        <v>0.66281293</v>
      </c>
      <c r="L7" s="50">
        <v>0.73570127</v>
      </c>
      <c r="M7" s="50">
        <v>0.80844384</v>
      </c>
      <c r="N7" s="50">
        <v>0.88103537</v>
      </c>
      <c r="O7" s="50">
        <v>0.95343639</v>
      </c>
      <c r="P7" s="50">
        <v>1.0255758</v>
      </c>
      <c r="Q7" s="50">
        <v>1.0973671</v>
      </c>
      <c r="R7" s="50">
        <v>1.168733</v>
      </c>
      <c r="S7" s="50">
        <v>1.239623</v>
      </c>
      <c r="T7" s="50">
        <v>1.3100169</v>
      </c>
      <c r="U7" s="50">
        <v>1.3799121</v>
      </c>
      <c r="V7" s="50">
        <v>1.4493065</v>
      </c>
      <c r="W7" s="50">
        <v>1.5181688</v>
      </c>
      <c r="X7" s="50">
        <v>1.5863694</v>
      </c>
      <c r="Y7" s="50">
        <v>1.6535465</v>
      </c>
      <c r="Z7" s="50">
        <v>1.718942</v>
      </c>
      <c r="AA7" s="50">
        <v>1.7813312</v>
      </c>
      <c r="AB7" s="50">
        <v>1.8391539</v>
      </c>
      <c r="AC7" s="50">
        <v>1.8908075</v>
      </c>
      <c r="AD7" s="50">
        <v>1.9349567</v>
      </c>
      <c r="AE7" s="50">
        <v>1.9707491</v>
      </c>
      <c r="AF7" s="50">
        <v>1.9979333</v>
      </c>
      <c r="AG7" s="50">
        <v>2.0169285</v>
      </c>
      <c r="AH7" s="50">
        <v>2.0224249</v>
      </c>
      <c r="AI7" s="50">
        <v>2.0262252</v>
      </c>
      <c r="AJ7" s="50">
        <v>2.0283257</v>
      </c>
      <c r="AK7" s="50">
        <v>2.0293264</v>
      </c>
      <c r="AL7" s="50">
        <v>2.0300575</v>
      </c>
      <c r="AM7" s="50">
        <v>2.030551</v>
      </c>
      <c r="AN7" s="50">
        <v>2.030836</v>
      </c>
      <c r="AO7" s="50">
        <v>2.0310009</v>
      </c>
      <c r="AP7" s="50">
        <v>2.0311034</v>
      </c>
    </row>
    <row r="8" spans="1:41" ht="12.75">
      <c r="A8" s="50"/>
      <c r="B8">
        <f aca="true" t="shared" si="2" ref="B8:AO8">(C7-B7)/(C$2-B$2)</f>
        <v>0.014115081800000002</v>
      </c>
      <c r="C8">
        <f t="shared" si="2"/>
        <v>0.0150450582</v>
      </c>
      <c r="D8">
        <f t="shared" si="2"/>
        <v>0.014966784</v>
      </c>
      <c r="E8">
        <f t="shared" si="2"/>
        <v>0.014892097999999998</v>
      </c>
      <c r="F8">
        <f t="shared" si="2"/>
        <v>0.014822062000000002</v>
      </c>
      <c r="G8">
        <f t="shared" si="2"/>
        <v>0.014757882</v>
      </c>
      <c r="H8">
        <f t="shared" si="2"/>
        <v>0.014700790000000009</v>
      </c>
      <c r="I8">
        <f t="shared" si="2"/>
        <v>0.014651759999999991</v>
      </c>
      <c r="J8">
        <f t="shared" si="2"/>
        <v>0.014611069999999993</v>
      </c>
      <c r="K8">
        <f t="shared" si="2"/>
        <v>0.014577667999999998</v>
      </c>
      <c r="L8">
        <f t="shared" si="2"/>
        <v>0.014548514000000012</v>
      </c>
      <c r="M8">
        <f t="shared" si="2"/>
        <v>0.014518305999999991</v>
      </c>
      <c r="N8">
        <f t="shared" si="2"/>
        <v>0.014480204000000007</v>
      </c>
      <c r="O8">
        <f t="shared" si="2"/>
        <v>0.01442788199999998</v>
      </c>
      <c r="P8">
        <f t="shared" si="2"/>
        <v>0.014358260000000022</v>
      </c>
      <c r="Q8">
        <f t="shared" si="2"/>
        <v>0.014273179999999996</v>
      </c>
      <c r="R8">
        <f t="shared" si="2"/>
        <v>0.014177999999999979</v>
      </c>
      <c r="S8">
        <f t="shared" si="2"/>
        <v>0.014078780000000003</v>
      </c>
      <c r="T8">
        <f t="shared" si="2"/>
        <v>0.013979040000000031</v>
      </c>
      <c r="U8">
        <f t="shared" si="2"/>
        <v>0.013878879999999993</v>
      </c>
      <c r="V8">
        <f t="shared" si="2"/>
        <v>0.013772459999999986</v>
      </c>
      <c r="W8">
        <f t="shared" si="2"/>
        <v>0.013640119999999988</v>
      </c>
      <c r="X8">
        <f t="shared" si="2"/>
        <v>0.01343542000000002</v>
      </c>
      <c r="Y8">
        <f t="shared" si="2"/>
        <v>0.013079099999999988</v>
      </c>
      <c r="Z8">
        <f t="shared" si="2"/>
        <v>0.012477839999999985</v>
      </c>
      <c r="AA8">
        <f t="shared" si="2"/>
        <v>0.011564540000000002</v>
      </c>
      <c r="AB8">
        <f t="shared" si="2"/>
        <v>0.010330720000000015</v>
      </c>
      <c r="AC8">
        <f t="shared" si="2"/>
        <v>0.008829840000000023</v>
      </c>
      <c r="AD8">
        <f t="shared" si="2"/>
        <v>0.007158479999999967</v>
      </c>
      <c r="AE8">
        <f t="shared" si="2"/>
        <v>0.005436839999999998</v>
      </c>
      <c r="AF8">
        <f t="shared" si="2"/>
        <v>0.0037990400000000426</v>
      </c>
      <c r="AG8">
        <f t="shared" si="2"/>
        <v>0.0010992799999999469</v>
      </c>
      <c r="AH8">
        <f t="shared" si="2"/>
        <v>0.0007600599999999958</v>
      </c>
      <c r="AI8">
        <f t="shared" si="2"/>
        <v>0.0004201000000000121</v>
      </c>
      <c r="AJ8">
        <f t="shared" si="2"/>
        <v>0.0002001400000000153</v>
      </c>
      <c r="AK8">
        <f t="shared" si="2"/>
        <v>0.0001462199999999747</v>
      </c>
      <c r="AL8">
        <f t="shared" si="2"/>
        <v>9.870000000002931E-05</v>
      </c>
      <c r="AM8">
        <f t="shared" si="2"/>
        <v>5.699999999997374E-05</v>
      </c>
      <c r="AN8">
        <f t="shared" si="2"/>
        <v>3.2980000000026874E-05</v>
      </c>
      <c r="AO8">
        <f t="shared" si="2"/>
        <v>2.0500000000023277E-05</v>
      </c>
    </row>
    <row r="10" ht="12.75">
      <c r="B10" t="s">
        <v>74</v>
      </c>
    </row>
    <row r="11" spans="2:48" ht="12.75">
      <c r="B11">
        <v>0</v>
      </c>
      <c r="C11" s="50">
        <v>0.070370565</v>
      </c>
      <c r="D11" s="50">
        <v>0.1449503</v>
      </c>
      <c r="E11" s="50">
        <v>0.21869425</v>
      </c>
      <c r="F11" s="50">
        <v>0.29161493</v>
      </c>
      <c r="G11" s="50">
        <v>0.36372793</v>
      </c>
      <c r="H11" s="50">
        <v>0.43505207</v>
      </c>
      <c r="I11" s="50">
        <v>0.5056093</v>
      </c>
      <c r="J11" s="50">
        <v>0.57542387</v>
      </c>
      <c r="K11" s="50">
        <v>0.64452063</v>
      </c>
      <c r="L11" s="50">
        <v>0.7129219</v>
      </c>
      <c r="M11" s="50">
        <v>0.78064295</v>
      </c>
      <c r="N11" s="50">
        <v>0.84768661</v>
      </c>
      <c r="O11" s="50">
        <v>0.91403819</v>
      </c>
      <c r="P11" s="50">
        <v>0.97966319</v>
      </c>
      <c r="Q11" s="50">
        <v>1.0445102</v>
      </c>
      <c r="R11" s="50">
        <v>1.10852</v>
      </c>
      <c r="S11" s="50">
        <v>1.1716375</v>
      </c>
      <c r="T11" s="50">
        <v>1.2338223</v>
      </c>
      <c r="U11" s="50">
        <v>1.2950525</v>
      </c>
      <c r="V11" s="50">
        <v>1.3553209</v>
      </c>
      <c r="W11" s="50">
        <v>1.4146283</v>
      </c>
      <c r="X11" s="50">
        <v>1.4729744</v>
      </c>
      <c r="Y11" s="50">
        <v>1.530347</v>
      </c>
      <c r="Z11" s="50">
        <v>1.5866963</v>
      </c>
      <c r="AA11" s="50">
        <v>1.641887</v>
      </c>
      <c r="AB11" s="50">
        <v>1.6956293</v>
      </c>
      <c r="AC11" s="50">
        <v>1.7474199</v>
      </c>
      <c r="AD11" s="50">
        <v>1.7965422</v>
      </c>
      <c r="AE11" s="50">
        <v>1.8421458</v>
      </c>
      <c r="AF11" s="50">
        <v>1.8833815</v>
      </c>
      <c r="AG11" s="50">
        <v>1.9195359</v>
      </c>
      <c r="AH11" s="50">
        <v>1.9501274</v>
      </c>
      <c r="AI11" s="50">
        <v>1.9749545</v>
      </c>
      <c r="AJ11" s="50">
        <v>1.994116</v>
      </c>
      <c r="AK11" s="50">
        <v>2.0080171</v>
      </c>
      <c r="AL11" s="50">
        <v>2.0173486</v>
      </c>
      <c r="AM11" s="50">
        <v>2.0209218</v>
      </c>
      <c r="AN11" s="50">
        <v>2.0229625</v>
      </c>
      <c r="AO11" s="50">
        <v>2.0244462</v>
      </c>
      <c r="AP11" s="50">
        <v>2.0254366</v>
      </c>
      <c r="AQ11" s="50">
        <v>2.0258633</v>
      </c>
      <c r="AR11" s="50">
        <v>2.026153</v>
      </c>
      <c r="AS11" s="50">
        <v>2.0262366</v>
      </c>
      <c r="AT11" s="50">
        <v>2.0262551</v>
      </c>
      <c r="AU11" s="50"/>
      <c r="AV11" s="50"/>
    </row>
    <row r="12" spans="2:45" ht="12.75">
      <c r="B12">
        <f aca="true" t="shared" si="3" ref="B12:AS12">(C11-B11)/(C$2-B$2)</f>
        <v>0.014074113</v>
      </c>
      <c r="C12">
        <f t="shared" si="3"/>
        <v>0.014915947000000002</v>
      </c>
      <c r="D12">
        <f t="shared" si="3"/>
        <v>0.014748790000000001</v>
      </c>
      <c r="E12">
        <f t="shared" si="3"/>
        <v>0.014584135999999998</v>
      </c>
      <c r="F12">
        <f t="shared" si="3"/>
        <v>0.014422599999999997</v>
      </c>
      <c r="G12">
        <f t="shared" si="3"/>
        <v>0.014264828000000007</v>
      </c>
      <c r="H12">
        <f t="shared" si="3"/>
        <v>0.014111446000000005</v>
      </c>
      <c r="I12">
        <f t="shared" si="3"/>
        <v>0.013962913999999983</v>
      </c>
      <c r="J12">
        <f t="shared" si="3"/>
        <v>0.013819352000000017</v>
      </c>
      <c r="K12">
        <f t="shared" si="3"/>
        <v>0.013680253999999992</v>
      </c>
      <c r="L12">
        <f t="shared" si="3"/>
        <v>0.01354420999999999</v>
      </c>
      <c r="M12">
        <f t="shared" si="3"/>
        <v>0.013408732000000012</v>
      </c>
      <c r="N12">
        <f t="shared" si="3"/>
        <v>0.013270315999999994</v>
      </c>
      <c r="O12">
        <f t="shared" si="3"/>
        <v>0.013125000000000008</v>
      </c>
      <c r="P12">
        <f t="shared" si="3"/>
        <v>0.012969401999999986</v>
      </c>
      <c r="Q12">
        <f t="shared" si="3"/>
        <v>0.012801960000000001</v>
      </c>
      <c r="R12">
        <f t="shared" si="3"/>
        <v>0.012623500000000032</v>
      </c>
      <c r="S12">
        <f t="shared" si="3"/>
        <v>0.012436959999999964</v>
      </c>
      <c r="T12">
        <f t="shared" si="3"/>
        <v>0.012246040000000003</v>
      </c>
      <c r="U12">
        <f t="shared" si="3"/>
        <v>0.01205368</v>
      </c>
      <c r="V12">
        <f t="shared" si="3"/>
        <v>0.011861480000000002</v>
      </c>
      <c r="W12">
        <f t="shared" si="3"/>
        <v>0.011669220000000013</v>
      </c>
      <c r="X12">
        <f t="shared" si="3"/>
        <v>0.011474519999999978</v>
      </c>
      <c r="Y12">
        <f t="shared" si="3"/>
        <v>0.01126986000000003</v>
      </c>
      <c r="Z12">
        <f t="shared" si="3"/>
        <v>0.011038140000000007</v>
      </c>
      <c r="AA12">
        <f t="shared" si="3"/>
        <v>0.010748459999999982</v>
      </c>
      <c r="AB12">
        <f t="shared" si="3"/>
        <v>0.010358119999999981</v>
      </c>
      <c r="AC12">
        <f t="shared" si="3"/>
        <v>0.009824460000000012</v>
      </c>
      <c r="AD12">
        <f t="shared" si="3"/>
        <v>0.009120719999999994</v>
      </c>
      <c r="AE12">
        <f t="shared" si="3"/>
        <v>0.008247140000000019</v>
      </c>
      <c r="AF12">
        <f t="shared" si="3"/>
        <v>0.007230880000000006</v>
      </c>
      <c r="AG12">
        <f t="shared" si="3"/>
        <v>0.006118299999999977</v>
      </c>
      <c r="AH12">
        <f t="shared" si="3"/>
        <v>0.004965419999999998</v>
      </c>
      <c r="AI12">
        <f t="shared" si="3"/>
        <v>0.0038323000000000107</v>
      </c>
      <c r="AJ12">
        <f t="shared" si="3"/>
        <v>0.00278022</v>
      </c>
      <c r="AK12">
        <f t="shared" si="3"/>
        <v>0.0018663000000000095</v>
      </c>
      <c r="AL12">
        <f t="shared" si="3"/>
        <v>0.0007146399999999886</v>
      </c>
      <c r="AM12">
        <f t="shared" si="3"/>
        <v>0.0004081400000000457</v>
      </c>
      <c r="AN12">
        <f t="shared" si="3"/>
        <v>0.00029673999999992875</v>
      </c>
      <c r="AO12">
        <f t="shared" si="3"/>
        <v>0.00019808000000001157</v>
      </c>
      <c r="AP12">
        <f t="shared" si="3"/>
        <v>8.534000000004482E-05</v>
      </c>
      <c r="AQ12">
        <f t="shared" si="3"/>
        <v>5.793999999994526E-05</v>
      </c>
      <c r="AR12">
        <f t="shared" si="3"/>
        <v>1.6719999999992298E-05</v>
      </c>
      <c r="AS12">
        <f t="shared" si="3"/>
        <v>3.7000000000730894E-06</v>
      </c>
    </row>
    <row r="14" ht="12.75">
      <c r="B14" t="s">
        <v>75</v>
      </c>
    </row>
    <row r="15" spans="3:48" ht="12.75">
      <c r="C15" s="50">
        <v>0.070165675</v>
      </c>
      <c r="D15" s="50">
        <v>0.14409958</v>
      </c>
      <c r="E15" s="50">
        <v>0.21675309</v>
      </c>
      <c r="F15" s="50">
        <v>0.28813382</v>
      </c>
      <c r="G15" s="50">
        <v>0.3582509</v>
      </c>
      <c r="H15" s="50">
        <v>0.4271149</v>
      </c>
      <c r="I15" s="50">
        <v>0.49473756</v>
      </c>
      <c r="J15" s="50">
        <v>0.56113127</v>
      </c>
      <c r="K15" s="50">
        <v>0.62630809</v>
      </c>
      <c r="L15" s="50">
        <v>0.6902783</v>
      </c>
      <c r="M15" s="50">
        <v>0.75304848</v>
      </c>
      <c r="N15" s="50">
        <v>0.8146192</v>
      </c>
      <c r="O15" s="50">
        <v>0.8749828</v>
      </c>
      <c r="P15" s="50">
        <v>0.93412181</v>
      </c>
      <c r="Q15" s="50">
        <v>0.99200891</v>
      </c>
      <c r="R15" s="50">
        <v>1.048609</v>
      </c>
      <c r="S15" s="50">
        <v>1.1038836</v>
      </c>
      <c r="T15" s="50">
        <v>1.157796</v>
      </c>
      <c r="U15" s="50">
        <v>1.2103163</v>
      </c>
      <c r="V15" s="50">
        <v>1.2614246</v>
      </c>
      <c r="W15" s="50">
        <v>1.31111</v>
      </c>
      <c r="X15" s="50">
        <v>1.3593691</v>
      </c>
      <c r="Y15" s="50">
        <v>1.4062024</v>
      </c>
      <c r="Z15" s="50">
        <v>1.4516112</v>
      </c>
      <c r="AA15" s="50">
        <v>1.4955949</v>
      </c>
      <c r="AB15" s="50">
        <v>1.5381464</v>
      </c>
      <c r="AC15" s="50">
        <v>1.5792435</v>
      </c>
      <c r="AD15" s="50">
        <v>1.6188357</v>
      </c>
      <c r="AE15" s="50">
        <v>1.6568259</v>
      </c>
      <c r="AF15" s="50">
        <v>1.6930544</v>
      </c>
      <c r="AG15" s="50">
        <v>1.7272962</v>
      </c>
      <c r="AH15" s="50">
        <v>1.7592778</v>
      </c>
      <c r="AI15" s="50">
        <v>1.7887115</v>
      </c>
      <c r="AJ15" s="50">
        <v>1.8153377</v>
      </c>
      <c r="AK15" s="50">
        <v>1.8389635</v>
      </c>
      <c r="AL15" s="50">
        <v>1.8594868</v>
      </c>
      <c r="AM15" s="50">
        <v>1.8769064</v>
      </c>
      <c r="AN15" s="50">
        <v>1.8913187</v>
      </c>
      <c r="AO15" s="50">
        <v>1.9029081</v>
      </c>
      <c r="AP15" s="50">
        <v>1.911933</v>
      </c>
      <c r="AQ15" s="50">
        <v>1.9187094</v>
      </c>
      <c r="AR15" s="50">
        <v>1.9235919</v>
      </c>
      <c r="AS15" s="50">
        <v>1.9269498</v>
      </c>
      <c r="AT15" s="50">
        <v>1.9291422</v>
      </c>
      <c r="AU15" s="50">
        <v>1.9304057</v>
      </c>
      <c r="AV15" s="50">
        <v>1.9310536</v>
      </c>
    </row>
    <row r="16" spans="2:47" ht="12.75">
      <c r="B16">
        <f aca="true" t="shared" si="4" ref="B16:AU16">(C15-B15)/(C$2-B$2)</f>
        <v>0.014033134999999999</v>
      </c>
      <c r="C16">
        <f t="shared" si="4"/>
        <v>0.014786781000000002</v>
      </c>
      <c r="D16">
        <f t="shared" si="4"/>
        <v>0.014530702000000001</v>
      </c>
      <c r="E16">
        <f t="shared" si="4"/>
        <v>0.014276145999999995</v>
      </c>
      <c r="F16">
        <f t="shared" si="4"/>
        <v>0.014023416</v>
      </c>
      <c r="G16">
        <f t="shared" si="4"/>
        <v>0.013772800000000007</v>
      </c>
      <c r="H16">
        <f t="shared" si="4"/>
        <v>0.013524532</v>
      </c>
      <c r="I16">
        <f t="shared" si="4"/>
        <v>0.013278741999999987</v>
      </c>
      <c r="J16">
        <f t="shared" si="4"/>
        <v>0.013035364000000004</v>
      </c>
      <c r="K16">
        <f t="shared" si="4"/>
        <v>0.012794042000000005</v>
      </c>
      <c r="L16">
        <f t="shared" si="4"/>
        <v>0.012554036000000001</v>
      </c>
      <c r="M16">
        <f t="shared" si="4"/>
        <v>0.012314143999999994</v>
      </c>
      <c r="N16">
        <f t="shared" si="4"/>
        <v>0.012072719999999992</v>
      </c>
      <c r="O16">
        <f t="shared" si="4"/>
        <v>0.011827802000000021</v>
      </c>
      <c r="P16">
        <f t="shared" si="4"/>
        <v>0.011577419999999995</v>
      </c>
      <c r="Q16">
        <f t="shared" si="4"/>
        <v>0.011320017999999977</v>
      </c>
      <c r="R16">
        <f t="shared" si="4"/>
        <v>0.011054920000000034</v>
      </c>
      <c r="S16">
        <f t="shared" si="4"/>
        <v>0.010782479999999994</v>
      </c>
      <c r="T16">
        <f t="shared" si="4"/>
        <v>0.010504059999999971</v>
      </c>
      <c r="U16">
        <f t="shared" si="4"/>
        <v>0.010221660000000021</v>
      </c>
      <c r="V16">
        <f t="shared" si="4"/>
        <v>0.009937079999999997</v>
      </c>
      <c r="W16">
        <f t="shared" si="4"/>
        <v>0.009651820000000023</v>
      </c>
      <c r="X16">
        <f t="shared" si="4"/>
        <v>0.009366659999999971</v>
      </c>
      <c r="Y16">
        <f t="shared" si="4"/>
        <v>0.009081760000000027</v>
      </c>
      <c r="Z16">
        <f t="shared" si="4"/>
        <v>0.00879673999999997</v>
      </c>
      <c r="AA16">
        <f t="shared" si="4"/>
        <v>0.008510300000000016</v>
      </c>
      <c r="AB16">
        <f t="shared" si="4"/>
        <v>0.00821942</v>
      </c>
      <c r="AC16">
        <f t="shared" si="4"/>
        <v>0.007918439999999994</v>
      </c>
      <c r="AD16">
        <f t="shared" si="4"/>
        <v>0.007598040000000017</v>
      </c>
      <c r="AE16">
        <f t="shared" si="4"/>
        <v>0.007245699999999999</v>
      </c>
      <c r="AF16">
        <f t="shared" si="4"/>
        <v>0.006848359999999998</v>
      </c>
      <c r="AG16">
        <f t="shared" si="4"/>
        <v>0.006396319999999988</v>
      </c>
      <c r="AH16">
        <f t="shared" si="4"/>
        <v>0.005886740000000001</v>
      </c>
      <c r="AI16">
        <f t="shared" si="4"/>
        <v>0.005325239999999986</v>
      </c>
      <c r="AJ16">
        <f t="shared" si="4"/>
        <v>0.004725160000000006</v>
      </c>
      <c r="AK16">
        <f t="shared" si="4"/>
        <v>0.004104660000000005</v>
      </c>
      <c r="AL16">
        <f t="shared" si="4"/>
        <v>0.003483919999999996</v>
      </c>
      <c r="AM16">
        <f t="shared" si="4"/>
        <v>0.002882460000000009</v>
      </c>
      <c r="AN16">
        <f t="shared" si="4"/>
        <v>0.0023178800000000165</v>
      </c>
      <c r="AO16">
        <f t="shared" si="4"/>
        <v>0.0018049800000000005</v>
      </c>
      <c r="AP16">
        <f t="shared" si="4"/>
        <v>0.0013552799999999809</v>
      </c>
      <c r="AQ16">
        <f t="shared" si="4"/>
        <v>0.0009764999999999802</v>
      </c>
      <c r="AR16">
        <f t="shared" si="4"/>
        <v>0.0006715800000000272</v>
      </c>
      <c r="AS16">
        <f t="shared" si="4"/>
        <v>0.00043847999999999663</v>
      </c>
      <c r="AT16">
        <f t="shared" si="4"/>
        <v>0.00025269999999997237</v>
      </c>
      <c r="AU16">
        <f t="shared" si="4"/>
        <v>0.00012958000000002913</v>
      </c>
    </row>
    <row r="18" ht="12.75">
      <c r="B18" t="s">
        <v>76</v>
      </c>
    </row>
    <row r="19" spans="1:26" ht="12.75">
      <c r="A19" t="s">
        <v>71</v>
      </c>
      <c r="B19" s="51">
        <v>3</v>
      </c>
      <c r="C19" s="3">
        <v>12</v>
      </c>
      <c r="D19" s="3">
        <v>16.5</v>
      </c>
      <c r="E19" s="3">
        <v>21</v>
      </c>
      <c r="F19" s="3">
        <v>25.5</v>
      </c>
      <c r="G19" s="3">
        <v>31</v>
      </c>
      <c r="H19" s="3">
        <v>36</v>
      </c>
      <c r="I19" s="3">
        <v>43</v>
      </c>
      <c r="J19" s="3">
        <v>47</v>
      </c>
      <c r="K19" s="3">
        <v>55</v>
      </c>
      <c r="L19" s="3">
        <v>66</v>
      </c>
      <c r="M19" s="3">
        <v>73</v>
      </c>
      <c r="N19" s="3">
        <v>82</v>
      </c>
      <c r="O19" s="3">
        <v>93</v>
      </c>
      <c r="P19" s="3">
        <v>101</v>
      </c>
      <c r="Q19" s="3">
        <v>112</v>
      </c>
      <c r="R19" s="3">
        <v>119</v>
      </c>
      <c r="S19" s="3">
        <v>128</v>
      </c>
      <c r="T19" s="3">
        <v>136</v>
      </c>
      <c r="U19" s="3">
        <v>146</v>
      </c>
      <c r="V19" s="3">
        <v>153</v>
      </c>
      <c r="W19" s="3">
        <v>160</v>
      </c>
      <c r="X19" s="3">
        <v>170</v>
      </c>
      <c r="Y19" s="3">
        <v>181</v>
      </c>
      <c r="Z19" s="3">
        <v>192</v>
      </c>
    </row>
    <row r="20" spans="1:26" ht="12.75">
      <c r="A20" t="s">
        <v>77</v>
      </c>
      <c r="C20">
        <f aca="true" t="shared" si="5" ref="C20:Z20">C19-10</f>
        <v>2</v>
      </c>
      <c r="D20">
        <f t="shared" si="5"/>
        <v>6.5</v>
      </c>
      <c r="E20">
        <f t="shared" si="5"/>
        <v>11</v>
      </c>
      <c r="F20">
        <f t="shared" si="5"/>
        <v>15.5</v>
      </c>
      <c r="G20">
        <f t="shared" si="5"/>
        <v>21</v>
      </c>
      <c r="H20">
        <f t="shared" si="5"/>
        <v>26</v>
      </c>
      <c r="I20">
        <f t="shared" si="5"/>
        <v>33</v>
      </c>
      <c r="J20">
        <f t="shared" si="5"/>
        <v>37</v>
      </c>
      <c r="K20">
        <f t="shared" si="5"/>
        <v>45</v>
      </c>
      <c r="L20">
        <f t="shared" si="5"/>
        <v>56</v>
      </c>
      <c r="M20">
        <f t="shared" si="5"/>
        <v>63</v>
      </c>
      <c r="N20">
        <f t="shared" si="5"/>
        <v>72</v>
      </c>
      <c r="O20">
        <f t="shared" si="5"/>
        <v>83</v>
      </c>
      <c r="P20">
        <f t="shared" si="5"/>
        <v>91</v>
      </c>
      <c r="Q20">
        <f t="shared" si="5"/>
        <v>102</v>
      </c>
      <c r="R20">
        <f t="shared" si="5"/>
        <v>109</v>
      </c>
      <c r="S20">
        <f t="shared" si="5"/>
        <v>118</v>
      </c>
      <c r="T20">
        <f t="shared" si="5"/>
        <v>126</v>
      </c>
      <c r="U20">
        <f t="shared" si="5"/>
        <v>136</v>
      </c>
      <c r="V20">
        <f t="shared" si="5"/>
        <v>143</v>
      </c>
      <c r="W20">
        <f t="shared" si="5"/>
        <v>150</v>
      </c>
      <c r="X20">
        <f t="shared" si="5"/>
        <v>160</v>
      </c>
      <c r="Y20">
        <f t="shared" si="5"/>
        <v>171</v>
      </c>
      <c r="Z20">
        <f t="shared" si="5"/>
        <v>182</v>
      </c>
    </row>
    <row r="21" spans="1:26" ht="12.75">
      <c r="A21" t="s">
        <v>78</v>
      </c>
      <c r="B21" s="14">
        <v>0.002024908496473048</v>
      </c>
      <c r="C21" s="15">
        <v>0.051984534393997875</v>
      </c>
      <c r="D21" s="15">
        <v>0.10237139494745234</v>
      </c>
      <c r="E21" s="15">
        <v>0.1562228529015468</v>
      </c>
      <c r="F21" s="15">
        <v>0.22393270045820143</v>
      </c>
      <c r="G21" s="15">
        <v>0.3038661755158136</v>
      </c>
      <c r="H21" s="15">
        <v>0.3776878368229465</v>
      </c>
      <c r="I21" s="15">
        <v>0.47133728993114055</v>
      </c>
      <c r="J21" s="15">
        <v>0.5294707263366768</v>
      </c>
      <c r="K21" s="15">
        <v>0.6330340753454013</v>
      </c>
      <c r="L21" s="15">
        <v>0.7813523674584925</v>
      </c>
      <c r="M21" s="15">
        <v>0.8750018205666866</v>
      </c>
      <c r="N21" s="15">
        <v>0.9861693338755163</v>
      </c>
      <c r="O21" s="15">
        <v>1.117164638985407</v>
      </c>
      <c r="P21" s="15">
        <v>1.2137987931928527</v>
      </c>
      <c r="Q21" s="15">
        <v>1.3332454403006104</v>
      </c>
      <c r="R21" s="15">
        <v>1.402642711604326</v>
      </c>
      <c r="S21" s="15">
        <v>1.502261566911022</v>
      </c>
      <c r="T21" s="15">
        <v>1.5815727341152679</v>
      </c>
      <c r="U21" s="15">
        <v>1.6703179009186557</v>
      </c>
      <c r="V21" s="15">
        <v>1.7385603064221573</v>
      </c>
      <c r="W21" s="15">
        <v>1.7940991881233137</v>
      </c>
      <c r="X21" s="15">
        <v>1.8632116363230753</v>
      </c>
      <c r="Y21" s="15">
        <v>1.9099017380173946</v>
      </c>
      <c r="Z21" s="15">
        <v>1.9415785843089421</v>
      </c>
    </row>
    <row r="22" spans="1:25" ht="12.75">
      <c r="A22" t="s">
        <v>0</v>
      </c>
      <c r="B22">
        <f aca="true" t="shared" si="6" ref="B22:Y22">(C21-B21)/(C$19-B$19)</f>
        <v>0.005551069544169425</v>
      </c>
      <c r="C22">
        <f t="shared" si="6"/>
        <v>0.011197080122989882</v>
      </c>
      <c r="D22">
        <f t="shared" si="6"/>
        <v>0.011966990656465436</v>
      </c>
      <c r="E22">
        <f t="shared" si="6"/>
        <v>0.015046632790367696</v>
      </c>
      <c r="F22">
        <f t="shared" si="6"/>
        <v>0.014533359101384025</v>
      </c>
      <c r="G22">
        <f t="shared" si="6"/>
        <v>0.014764332261426583</v>
      </c>
      <c r="H22">
        <f t="shared" si="6"/>
        <v>0.01337849330117058</v>
      </c>
      <c r="I22">
        <f t="shared" si="6"/>
        <v>0.014533359101384064</v>
      </c>
      <c r="J22">
        <f t="shared" si="6"/>
        <v>0.012945418626090568</v>
      </c>
      <c r="K22">
        <f t="shared" si="6"/>
        <v>0.013483481101190102</v>
      </c>
      <c r="L22">
        <f t="shared" si="6"/>
        <v>0.013378493301170595</v>
      </c>
      <c r="M22">
        <f t="shared" si="6"/>
        <v>0.012351945923203298</v>
      </c>
      <c r="N22">
        <f t="shared" si="6"/>
        <v>0.011908664100899162</v>
      </c>
      <c r="O22">
        <f t="shared" si="6"/>
        <v>0.012079269275930699</v>
      </c>
      <c r="P22">
        <f t="shared" si="6"/>
        <v>0.010858786100705252</v>
      </c>
      <c r="Q22">
        <f t="shared" si="6"/>
        <v>0.009913895900530807</v>
      </c>
      <c r="R22">
        <f t="shared" si="6"/>
        <v>0.011068761700743989</v>
      </c>
      <c r="S22">
        <f t="shared" si="6"/>
        <v>0.00991389590053074</v>
      </c>
      <c r="T22">
        <f t="shared" si="6"/>
        <v>0.008874516680338784</v>
      </c>
      <c r="U22">
        <f t="shared" si="6"/>
        <v>0.009748915071928797</v>
      </c>
      <c r="V22">
        <f t="shared" si="6"/>
        <v>0.007934125957308056</v>
      </c>
      <c r="W22">
        <f t="shared" si="6"/>
        <v>0.006911244819976159</v>
      </c>
      <c r="X22">
        <f t="shared" si="6"/>
        <v>0.004244554699483574</v>
      </c>
      <c r="Y22">
        <f t="shared" si="6"/>
        <v>0.002879713299231595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J7" sqref="J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7</v>
      </c>
      <c r="C2" s="20">
        <v>0</v>
      </c>
      <c r="D2" s="21">
        <v>2.5</v>
      </c>
      <c r="E2" s="21">
        <f>C5</f>
        <v>25</v>
      </c>
      <c r="F2" s="21">
        <f aca="true" t="shared" si="0" ref="F2:AR2">E2+$C$5</f>
        <v>50</v>
      </c>
      <c r="G2" s="21">
        <f t="shared" si="0"/>
        <v>75</v>
      </c>
      <c r="H2" s="21">
        <f t="shared" si="0"/>
        <v>100</v>
      </c>
      <c r="I2" s="21">
        <f t="shared" si="0"/>
        <v>125</v>
      </c>
      <c r="J2" s="21">
        <f t="shared" si="0"/>
        <v>150</v>
      </c>
      <c r="K2" s="21">
        <f t="shared" si="0"/>
        <v>175</v>
      </c>
      <c r="L2" s="21">
        <f t="shared" si="0"/>
        <v>200</v>
      </c>
      <c r="M2" s="21">
        <f t="shared" si="0"/>
        <v>225</v>
      </c>
      <c r="N2" s="21">
        <f t="shared" si="0"/>
        <v>250</v>
      </c>
      <c r="O2" s="21">
        <f t="shared" si="0"/>
        <v>275</v>
      </c>
      <c r="P2" s="21">
        <f t="shared" si="0"/>
        <v>300</v>
      </c>
      <c r="Q2" s="21">
        <f t="shared" si="0"/>
        <v>325</v>
      </c>
      <c r="R2" s="21">
        <f t="shared" si="0"/>
        <v>350</v>
      </c>
      <c r="S2" s="21">
        <f t="shared" si="0"/>
        <v>375</v>
      </c>
      <c r="T2" s="21">
        <f t="shared" si="0"/>
        <v>400</v>
      </c>
      <c r="U2" s="21">
        <f t="shared" si="0"/>
        <v>425</v>
      </c>
      <c r="V2" s="21">
        <f t="shared" si="0"/>
        <v>450</v>
      </c>
      <c r="W2" s="21">
        <f t="shared" si="0"/>
        <v>475</v>
      </c>
      <c r="X2" s="21">
        <f t="shared" si="0"/>
        <v>500</v>
      </c>
      <c r="Y2" s="21">
        <f t="shared" si="0"/>
        <v>525</v>
      </c>
      <c r="Z2" s="21">
        <f t="shared" si="0"/>
        <v>550</v>
      </c>
      <c r="AA2" s="21">
        <f t="shared" si="0"/>
        <v>575</v>
      </c>
      <c r="AB2" s="21">
        <f t="shared" si="0"/>
        <v>600</v>
      </c>
      <c r="AC2" s="21">
        <f t="shared" si="0"/>
        <v>625</v>
      </c>
      <c r="AD2" s="21">
        <f t="shared" si="0"/>
        <v>650</v>
      </c>
      <c r="AE2" s="21">
        <f t="shared" si="0"/>
        <v>675</v>
      </c>
      <c r="AF2" s="21">
        <f t="shared" si="0"/>
        <v>700</v>
      </c>
      <c r="AG2" s="21">
        <f t="shared" si="0"/>
        <v>725</v>
      </c>
      <c r="AH2" s="21">
        <f t="shared" si="0"/>
        <v>750</v>
      </c>
      <c r="AI2" s="21">
        <f t="shared" si="0"/>
        <v>775</v>
      </c>
      <c r="AJ2" s="21">
        <f t="shared" si="0"/>
        <v>800</v>
      </c>
      <c r="AK2" s="21">
        <f t="shared" si="0"/>
        <v>825</v>
      </c>
      <c r="AL2" s="21">
        <f t="shared" si="0"/>
        <v>850</v>
      </c>
      <c r="AM2" s="21">
        <f t="shared" si="0"/>
        <v>875</v>
      </c>
      <c r="AN2" s="21">
        <f t="shared" si="0"/>
        <v>900</v>
      </c>
      <c r="AO2" s="21">
        <f t="shared" si="0"/>
        <v>925</v>
      </c>
      <c r="AP2" s="21">
        <f t="shared" si="0"/>
        <v>950</v>
      </c>
      <c r="AQ2" s="21">
        <f t="shared" si="0"/>
        <v>975</v>
      </c>
      <c r="AR2" s="21">
        <f t="shared" si="0"/>
        <v>1000</v>
      </c>
      <c r="AS2" s="3"/>
      <c r="AT2" s="3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25</v>
      </c>
      <c r="D5" s="1" t="s">
        <v>11</v>
      </c>
      <c r="E5" s="8" t="s">
        <v>2</v>
      </c>
      <c r="F5" s="9"/>
      <c r="G5" s="27">
        <f>MAX(D12:F12)</f>
        <v>4.1205256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5</v>
      </c>
      <c r="C9" s="22">
        <v>0</v>
      </c>
      <c r="D9" s="23">
        <v>0.09746</v>
      </c>
      <c r="E9" s="23">
        <v>1.02085</v>
      </c>
      <c r="F9" s="23">
        <v>2.0509814</v>
      </c>
      <c r="G9" s="23">
        <v>3.0189602</v>
      </c>
      <c r="H9" s="23">
        <v>3.8878655</v>
      </c>
      <c r="I9" s="23">
        <v>4.6472423</v>
      </c>
      <c r="J9" s="23">
        <v>5.3012966</v>
      </c>
      <c r="K9" s="23">
        <v>5.8600273</v>
      </c>
      <c r="L9" s="23">
        <v>6.3349425</v>
      </c>
      <c r="M9" s="23">
        <v>6.7372617</v>
      </c>
      <c r="N9" s="23">
        <v>7.0772456</v>
      </c>
      <c r="O9" s="23">
        <v>7.364004</v>
      </c>
      <c r="P9" s="23">
        <v>7.6054972</v>
      </c>
      <c r="Q9" s="23">
        <v>7.808613</v>
      </c>
      <c r="R9" s="23">
        <v>7.9792712</v>
      </c>
      <c r="S9" s="23">
        <v>8.1225332</v>
      </c>
      <c r="T9" s="23">
        <v>8.2427095</v>
      </c>
      <c r="U9" s="23">
        <v>8.3434589</v>
      </c>
      <c r="V9" s="23">
        <v>8.4278791</v>
      </c>
      <c r="W9" s="24">
        <v>8.4985868</v>
      </c>
      <c r="X9" s="25">
        <v>8.5577884</v>
      </c>
      <c r="Y9" s="25">
        <v>8.6073417</v>
      </c>
      <c r="Z9" s="25">
        <v>8.6488089</v>
      </c>
      <c r="AA9" s="25">
        <v>8.6835023</v>
      </c>
      <c r="AB9" s="25">
        <v>8.7125235</v>
      </c>
      <c r="AC9" s="25">
        <v>8.7367963</v>
      </c>
      <c r="AD9" s="25">
        <v>8.7570954</v>
      </c>
      <c r="AE9" s="25">
        <v>8.7740695</v>
      </c>
      <c r="AF9" s="25">
        <v>8.788262</v>
      </c>
      <c r="AG9" s="25">
        <v>8.8001281</v>
      </c>
      <c r="AH9" s="25">
        <v>8.8100483</v>
      </c>
      <c r="AI9" s="25">
        <v>8.8183415</v>
      </c>
      <c r="AJ9" s="25">
        <v>8.8252742</v>
      </c>
      <c r="AK9" s="25">
        <v>8.8310694</v>
      </c>
      <c r="AL9" s="25">
        <v>8.8359136</v>
      </c>
      <c r="AM9" s="25">
        <v>8.8399627</v>
      </c>
      <c r="AN9" s="25">
        <v>8.8433472</v>
      </c>
      <c r="AO9" s="25">
        <v>8.8461762</v>
      </c>
      <c r="AP9" s="25">
        <v>8.8485407</v>
      </c>
      <c r="AQ9" s="25">
        <v>8.850517</v>
      </c>
      <c r="AR9" s="24">
        <v>8.8521689</v>
      </c>
    </row>
    <row r="10" spans="1:44" ht="12.75">
      <c r="A10" s="1"/>
      <c r="B10" s="13" t="s">
        <v>4</v>
      </c>
      <c r="C10" s="17">
        <f>C9/C4/1000</f>
        <v>0</v>
      </c>
      <c r="D10" s="18">
        <f aca="true" t="shared" si="1" ref="D10:AR10">D9/$C4/1000</f>
        <v>9.746E-05</v>
      </c>
      <c r="E10" s="18">
        <f t="shared" si="1"/>
        <v>0.00102085</v>
      </c>
      <c r="F10" s="18">
        <f t="shared" si="1"/>
        <v>0.0020509814</v>
      </c>
      <c r="G10" s="18">
        <f t="shared" si="1"/>
        <v>0.0030189602</v>
      </c>
      <c r="H10" s="18">
        <f t="shared" si="1"/>
        <v>0.0038878655</v>
      </c>
      <c r="I10" s="18">
        <f t="shared" si="1"/>
        <v>0.0046472423</v>
      </c>
      <c r="J10" s="18">
        <f t="shared" si="1"/>
        <v>0.0053012966</v>
      </c>
      <c r="K10" s="18">
        <f t="shared" si="1"/>
        <v>0.0058600273</v>
      </c>
      <c r="L10" s="18">
        <f t="shared" si="1"/>
        <v>0.0063349425</v>
      </c>
      <c r="M10" s="18">
        <f t="shared" si="1"/>
        <v>0.0067372617</v>
      </c>
      <c r="N10" s="18">
        <f t="shared" si="1"/>
        <v>0.0070772456000000004</v>
      </c>
      <c r="O10" s="18">
        <f t="shared" si="1"/>
        <v>0.007364004</v>
      </c>
      <c r="P10" s="18">
        <f t="shared" si="1"/>
        <v>0.0076054972</v>
      </c>
      <c r="Q10" s="18">
        <f t="shared" si="1"/>
        <v>0.007808613</v>
      </c>
      <c r="R10" s="18">
        <f t="shared" si="1"/>
        <v>0.0079792712</v>
      </c>
      <c r="S10" s="18">
        <f t="shared" si="1"/>
        <v>0.008122533199999999</v>
      </c>
      <c r="T10" s="18">
        <f t="shared" si="1"/>
        <v>0.0082427095</v>
      </c>
      <c r="U10" s="18">
        <f t="shared" si="1"/>
        <v>0.0083434589</v>
      </c>
      <c r="V10" s="18">
        <f t="shared" si="1"/>
        <v>0.0084278791</v>
      </c>
      <c r="W10" s="18">
        <f t="shared" si="1"/>
        <v>0.0084985868</v>
      </c>
      <c r="X10" s="18">
        <f t="shared" si="1"/>
        <v>0.0085577884</v>
      </c>
      <c r="Y10" s="18">
        <f t="shared" si="1"/>
        <v>0.0086073417</v>
      </c>
      <c r="Z10" s="18">
        <f t="shared" si="1"/>
        <v>0.0086488089</v>
      </c>
      <c r="AA10" s="18">
        <f t="shared" si="1"/>
        <v>0.008683502300000001</v>
      </c>
      <c r="AB10" s="18">
        <f t="shared" si="1"/>
        <v>0.0087125235</v>
      </c>
      <c r="AC10" s="18">
        <f t="shared" si="1"/>
        <v>0.0087367963</v>
      </c>
      <c r="AD10" s="18">
        <f t="shared" si="1"/>
        <v>0.008757095400000001</v>
      </c>
      <c r="AE10" s="18">
        <f t="shared" si="1"/>
        <v>0.008774069499999999</v>
      </c>
      <c r="AF10" s="18">
        <f t="shared" si="1"/>
        <v>0.008788262</v>
      </c>
      <c r="AG10" s="18">
        <f t="shared" si="1"/>
        <v>0.0088001281</v>
      </c>
      <c r="AH10" s="18">
        <f t="shared" si="1"/>
        <v>0.0088100483</v>
      </c>
      <c r="AI10" s="18">
        <f t="shared" si="1"/>
        <v>0.0088183415</v>
      </c>
      <c r="AJ10" s="18">
        <f t="shared" si="1"/>
        <v>0.0088252742</v>
      </c>
      <c r="AK10" s="18">
        <f t="shared" si="1"/>
        <v>0.0088310694</v>
      </c>
      <c r="AL10" s="18">
        <f t="shared" si="1"/>
        <v>0.0088359136</v>
      </c>
      <c r="AM10" s="18">
        <f t="shared" si="1"/>
        <v>0.008839962699999999</v>
      </c>
      <c r="AN10" s="18">
        <f t="shared" si="1"/>
        <v>0.0088433472</v>
      </c>
      <c r="AO10" s="18">
        <f t="shared" si="1"/>
        <v>0.0088461762</v>
      </c>
      <c r="AP10" s="18">
        <f t="shared" si="1"/>
        <v>0.0088485407</v>
      </c>
      <c r="AQ10" s="18">
        <f t="shared" si="1"/>
        <v>0.008850517</v>
      </c>
      <c r="AR10" s="19">
        <f t="shared" si="1"/>
        <v>0.0088521689</v>
      </c>
    </row>
    <row r="11" spans="1:44" ht="12.75">
      <c r="A11" s="1"/>
      <c r="B11" s="2" t="s">
        <v>7</v>
      </c>
      <c r="C11" s="14">
        <v>0</v>
      </c>
      <c r="D11" s="15">
        <f aca="true" t="shared" si="2" ref="D11:AR11">(D2+C2)/2</f>
        <v>1.25</v>
      </c>
      <c r="E11" s="15">
        <f t="shared" si="2"/>
        <v>13.75</v>
      </c>
      <c r="F11" s="15">
        <f t="shared" si="2"/>
        <v>37.5</v>
      </c>
      <c r="G11" s="15">
        <f t="shared" si="2"/>
        <v>62.5</v>
      </c>
      <c r="H11" s="15">
        <f t="shared" si="2"/>
        <v>87.5</v>
      </c>
      <c r="I11" s="15">
        <f t="shared" si="2"/>
        <v>112.5</v>
      </c>
      <c r="J11" s="15">
        <f t="shared" si="2"/>
        <v>137.5</v>
      </c>
      <c r="K11" s="15">
        <f t="shared" si="2"/>
        <v>162.5</v>
      </c>
      <c r="L11" s="15">
        <f t="shared" si="2"/>
        <v>187.5</v>
      </c>
      <c r="M11" s="15">
        <f t="shared" si="2"/>
        <v>212.5</v>
      </c>
      <c r="N11" s="15">
        <f t="shared" si="2"/>
        <v>237.5</v>
      </c>
      <c r="O11" s="15">
        <f t="shared" si="2"/>
        <v>262.5</v>
      </c>
      <c r="P11" s="15">
        <f t="shared" si="2"/>
        <v>287.5</v>
      </c>
      <c r="Q11" s="15">
        <f t="shared" si="2"/>
        <v>312.5</v>
      </c>
      <c r="R11" s="15">
        <f t="shared" si="2"/>
        <v>337.5</v>
      </c>
      <c r="S11" s="15">
        <f t="shared" si="2"/>
        <v>362.5</v>
      </c>
      <c r="T11" s="15">
        <f t="shared" si="2"/>
        <v>387.5</v>
      </c>
      <c r="U11" s="15">
        <f t="shared" si="2"/>
        <v>412.5</v>
      </c>
      <c r="V11" s="15">
        <f t="shared" si="2"/>
        <v>437.5</v>
      </c>
      <c r="W11" s="15">
        <f t="shared" si="2"/>
        <v>462.5</v>
      </c>
      <c r="X11" s="15">
        <f t="shared" si="2"/>
        <v>487.5</v>
      </c>
      <c r="Y11" s="15">
        <f t="shared" si="2"/>
        <v>512.5</v>
      </c>
      <c r="Z11" s="15">
        <f t="shared" si="2"/>
        <v>537.5</v>
      </c>
      <c r="AA11" s="15">
        <f t="shared" si="2"/>
        <v>562.5</v>
      </c>
      <c r="AB11" s="15">
        <f t="shared" si="2"/>
        <v>587.5</v>
      </c>
      <c r="AC11" s="15">
        <f t="shared" si="2"/>
        <v>612.5</v>
      </c>
      <c r="AD11" s="15">
        <f t="shared" si="2"/>
        <v>637.5</v>
      </c>
      <c r="AE11" s="15">
        <f t="shared" si="2"/>
        <v>662.5</v>
      </c>
      <c r="AF11" s="15">
        <f t="shared" si="2"/>
        <v>687.5</v>
      </c>
      <c r="AG11" s="15">
        <f t="shared" si="2"/>
        <v>712.5</v>
      </c>
      <c r="AH11" s="15">
        <f t="shared" si="2"/>
        <v>737.5</v>
      </c>
      <c r="AI11" s="15">
        <f t="shared" si="2"/>
        <v>762.5</v>
      </c>
      <c r="AJ11" s="15">
        <f t="shared" si="2"/>
        <v>787.5</v>
      </c>
      <c r="AK11" s="15">
        <f t="shared" si="2"/>
        <v>812.5</v>
      </c>
      <c r="AL11" s="15">
        <f t="shared" si="2"/>
        <v>837.5</v>
      </c>
      <c r="AM11" s="15">
        <f t="shared" si="2"/>
        <v>862.5</v>
      </c>
      <c r="AN11" s="15">
        <f t="shared" si="2"/>
        <v>887.5</v>
      </c>
      <c r="AO11" s="15">
        <f t="shared" si="2"/>
        <v>912.5</v>
      </c>
      <c r="AP11" s="15">
        <f t="shared" si="2"/>
        <v>937.5</v>
      </c>
      <c r="AQ11" s="15">
        <f t="shared" si="2"/>
        <v>962.5</v>
      </c>
      <c r="AR11" s="16">
        <f t="shared" si="2"/>
        <v>987.5</v>
      </c>
    </row>
    <row r="12" spans="1:44" ht="12.75">
      <c r="A12" s="1"/>
      <c r="B12" s="2" t="s">
        <v>0</v>
      </c>
      <c r="C12" s="14"/>
      <c r="D12" s="15"/>
      <c r="E12" s="15">
        <f aca="true" t="shared" si="3" ref="E12:AR12">(E9-D9)/(E2-D2)*100</f>
        <v>4.103955555555556</v>
      </c>
      <c r="F12" s="15">
        <f t="shared" si="3"/>
        <v>4.1205256</v>
      </c>
      <c r="G12" s="15">
        <f t="shared" si="3"/>
        <v>3.8719152</v>
      </c>
      <c r="H12" s="15">
        <f t="shared" si="3"/>
        <v>3.475621200000001</v>
      </c>
      <c r="I12" s="15">
        <f t="shared" si="3"/>
        <v>3.0375072000000003</v>
      </c>
      <c r="J12" s="15">
        <f t="shared" si="3"/>
        <v>2.6162171999999977</v>
      </c>
      <c r="K12" s="15">
        <f t="shared" si="3"/>
        <v>2.2349227999999997</v>
      </c>
      <c r="L12" s="15">
        <f t="shared" si="3"/>
        <v>1.899660800000003</v>
      </c>
      <c r="M12" s="15">
        <f t="shared" si="3"/>
        <v>1.6092768</v>
      </c>
      <c r="N12" s="15">
        <f t="shared" si="3"/>
        <v>1.3599356</v>
      </c>
      <c r="O12" s="15">
        <f t="shared" si="3"/>
        <v>1.1470336000000003</v>
      </c>
      <c r="P12" s="15">
        <f t="shared" si="3"/>
        <v>0.9659727999999994</v>
      </c>
      <c r="Q12" s="15">
        <f t="shared" si="3"/>
        <v>0.8124631999999998</v>
      </c>
      <c r="R12" s="15">
        <f t="shared" si="3"/>
        <v>0.6826328000000004</v>
      </c>
      <c r="S12" s="15">
        <f t="shared" si="3"/>
        <v>0.5730479999999964</v>
      </c>
      <c r="T12" s="15">
        <f t="shared" si="3"/>
        <v>0.4807052000000027</v>
      </c>
      <c r="U12" s="15">
        <f t="shared" si="3"/>
        <v>0.40299759999999907</v>
      </c>
      <c r="V12" s="15">
        <f t="shared" si="3"/>
        <v>0.3376808000000011</v>
      </c>
      <c r="W12" s="15">
        <f t="shared" si="3"/>
        <v>0.28283079999999927</v>
      </c>
      <c r="X12" s="15">
        <f t="shared" si="3"/>
        <v>0.23680639999999897</v>
      </c>
      <c r="Y12" s="15">
        <f t="shared" si="3"/>
        <v>0.19821319999999784</v>
      </c>
      <c r="Z12" s="15">
        <f t="shared" si="3"/>
        <v>0.16586880000000548</v>
      </c>
      <c r="AA12" s="15">
        <f t="shared" si="3"/>
        <v>0.13877360000000039</v>
      </c>
      <c r="AB12" s="15">
        <f t="shared" si="3"/>
        <v>0.11608479999999587</v>
      </c>
      <c r="AC12" s="15">
        <f t="shared" si="3"/>
        <v>0.09709120000000127</v>
      </c>
      <c r="AD12" s="15">
        <f t="shared" si="3"/>
        <v>0.08119640000000317</v>
      </c>
      <c r="AE12" s="15">
        <f t="shared" si="3"/>
        <v>0.06789639999999508</v>
      </c>
      <c r="AF12" s="15">
        <f t="shared" si="3"/>
        <v>0.056770000000000216</v>
      </c>
      <c r="AG12" s="15">
        <f t="shared" si="3"/>
        <v>0.04746440000000263</v>
      </c>
      <c r="AH12" s="15">
        <f t="shared" si="3"/>
        <v>0.039680799999999294</v>
      </c>
      <c r="AI12" s="15">
        <f t="shared" si="3"/>
        <v>0.03317280000000267</v>
      </c>
      <c r="AJ12" s="15">
        <f t="shared" si="3"/>
        <v>0.027730800000000496</v>
      </c>
      <c r="AK12" s="15">
        <f t="shared" si="3"/>
        <v>0.02318079999999867</v>
      </c>
      <c r="AL12" s="15">
        <f t="shared" si="3"/>
        <v>0.019376799999996308</v>
      </c>
      <c r="AM12" s="15">
        <f t="shared" si="3"/>
        <v>0.016196399999998334</v>
      </c>
      <c r="AN12" s="15">
        <f t="shared" si="3"/>
        <v>0.013538000000004047</v>
      </c>
      <c r="AO12" s="15">
        <f t="shared" si="3"/>
        <v>0.01131600000000077</v>
      </c>
      <c r="AP12" s="15">
        <f t="shared" si="3"/>
        <v>0.009457999999995081</v>
      </c>
      <c r="AQ12" s="15">
        <f t="shared" si="3"/>
        <v>0.007905200000003276</v>
      </c>
      <c r="AR12" s="15">
        <f t="shared" si="3"/>
        <v>0.006607600000002378</v>
      </c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="75" zoomScaleNormal="75" workbookViewId="0" topLeftCell="A4">
      <selection activeCell="G19" sqref="G19"/>
    </sheetView>
  </sheetViews>
  <sheetFormatPr defaultColWidth="11.421875" defaultRowHeight="12.75"/>
  <sheetData>
    <row r="2" spans="1:11" ht="12.75">
      <c r="A2" t="s">
        <v>18</v>
      </c>
      <c r="B2">
        <v>5</v>
      </c>
      <c r="C2">
        <v>15</v>
      </c>
      <c r="D2">
        <v>25</v>
      </c>
      <c r="E2">
        <v>35</v>
      </c>
      <c r="F2">
        <v>45</v>
      </c>
      <c r="G2">
        <v>55</v>
      </c>
      <c r="H2">
        <v>65</v>
      </c>
      <c r="I2">
        <v>75</v>
      </c>
      <c r="J2">
        <v>85</v>
      </c>
      <c r="K2">
        <v>95</v>
      </c>
    </row>
    <row r="3" spans="1:11" ht="12.75">
      <c r="A3" t="s">
        <v>16</v>
      </c>
      <c r="B3" s="30">
        <f aca="true" t="shared" si="0" ref="B3:K3">0.75</f>
        <v>0.75</v>
      </c>
      <c r="C3" s="30">
        <f t="shared" si="0"/>
        <v>0.75</v>
      </c>
      <c r="D3" s="30">
        <f t="shared" si="0"/>
        <v>0.75</v>
      </c>
      <c r="E3" s="30">
        <f t="shared" si="0"/>
        <v>0.75</v>
      </c>
      <c r="F3" s="30">
        <f t="shared" si="0"/>
        <v>0.75</v>
      </c>
      <c r="G3" s="30">
        <f t="shared" si="0"/>
        <v>0.75</v>
      </c>
      <c r="H3" s="30">
        <f t="shared" si="0"/>
        <v>0.75</v>
      </c>
      <c r="I3" s="30">
        <f t="shared" si="0"/>
        <v>0.75</v>
      </c>
      <c r="J3" s="30">
        <f t="shared" si="0"/>
        <v>0.75</v>
      </c>
      <c r="K3" s="30">
        <f t="shared" si="0"/>
        <v>0.75</v>
      </c>
    </row>
    <row r="4" spans="1:11" ht="12.75">
      <c r="A4" t="s">
        <v>22</v>
      </c>
      <c r="B4" s="30">
        <v>0.75109613</v>
      </c>
      <c r="C4" s="30">
        <v>0.75034113</v>
      </c>
      <c r="D4" s="30">
        <v>0.75006566</v>
      </c>
      <c r="E4" s="30">
        <v>0.7500089</v>
      </c>
      <c r="F4" s="30">
        <v>0.75000069</v>
      </c>
      <c r="G4" s="30">
        <v>0.75000002</v>
      </c>
      <c r="H4" s="30">
        <v>0.75</v>
      </c>
      <c r="I4" s="30">
        <v>0.75</v>
      </c>
      <c r="J4" s="30">
        <v>0.75</v>
      </c>
      <c r="K4" s="30">
        <v>0.75</v>
      </c>
    </row>
    <row r="5" spans="1:11" ht="12.75">
      <c r="A5" t="s">
        <v>17</v>
      </c>
      <c r="B5" s="30">
        <v>0.7532788</v>
      </c>
      <c r="C5" s="30">
        <v>0.75203832</v>
      </c>
      <c r="D5" s="30">
        <v>0.75112583</v>
      </c>
      <c r="E5" s="30">
        <v>0.75055604</v>
      </c>
      <c r="F5" s="30">
        <v>0.75024559</v>
      </c>
      <c r="G5" s="30">
        <v>0.75009707</v>
      </c>
      <c r="H5" s="30">
        <v>0.75003434</v>
      </c>
      <c r="I5" s="30">
        <v>0.75001084</v>
      </c>
      <c r="J5" s="30">
        <v>0.75000292</v>
      </c>
      <c r="K5" s="30">
        <v>0.75</v>
      </c>
    </row>
    <row r="6" spans="1:11" ht="12.75">
      <c r="A6" t="s">
        <v>21</v>
      </c>
      <c r="B6" s="30">
        <v>0.75537361</v>
      </c>
      <c r="C6" s="30">
        <v>0.75415938</v>
      </c>
      <c r="D6" s="30">
        <v>0.75307764</v>
      </c>
      <c r="E6" s="30">
        <v>0.7521700099999999</v>
      </c>
      <c r="F6" s="30">
        <v>0.7514543</v>
      </c>
      <c r="G6" s="30">
        <v>0.75092433</v>
      </c>
      <c r="H6" s="30">
        <v>0.75055395</v>
      </c>
      <c r="I6" s="30">
        <v>0.75030507</v>
      </c>
      <c r="J6" s="30">
        <v>0.7501351</v>
      </c>
      <c r="K6" s="30">
        <v>0.75</v>
      </c>
    </row>
    <row r="7" spans="1:11" ht="12.75">
      <c r="A7" t="s">
        <v>20</v>
      </c>
      <c r="B7" s="30">
        <v>0.75822497</v>
      </c>
      <c r="C7" s="30">
        <v>0.75721506</v>
      </c>
      <c r="D7" s="30">
        <v>0.75622204</v>
      </c>
      <c r="E7" s="30">
        <v>0.75525488</v>
      </c>
      <c r="F7" s="30">
        <v>0.75432276</v>
      </c>
      <c r="G7" s="30">
        <v>0.75343018</v>
      </c>
      <c r="H7" s="30">
        <v>0.75257401</v>
      </c>
      <c r="I7" s="30">
        <v>0.75173999</v>
      </c>
      <c r="J7" s="30">
        <v>0.75089875</v>
      </c>
      <c r="K7" s="30">
        <v>0.75</v>
      </c>
    </row>
    <row r="8" spans="1:11" ht="12.75">
      <c r="A8" t="s">
        <v>19</v>
      </c>
      <c r="B8" s="30">
        <v>0.7609893</v>
      </c>
      <c r="C8" s="30">
        <v>0.76015277</v>
      </c>
      <c r="D8" s="30">
        <v>0.75926329</v>
      </c>
      <c r="E8" s="30">
        <v>0.75831078</v>
      </c>
      <c r="F8" s="30">
        <v>0.75728267</v>
      </c>
      <c r="G8" s="30">
        <v>0.75616144</v>
      </c>
      <c r="H8" s="30">
        <v>0.75492204</v>
      </c>
      <c r="I8" s="30">
        <v>0.75352728</v>
      </c>
      <c r="J8" s="30">
        <v>0.75191908</v>
      </c>
      <c r="K8" s="30">
        <v>0.75</v>
      </c>
    </row>
    <row r="9" spans="1:11" ht="12.75">
      <c r="A9" t="s">
        <v>23</v>
      </c>
      <c r="B9" s="30">
        <v>0.76155836</v>
      </c>
      <c r="C9" s="30">
        <v>0.76075159</v>
      </c>
      <c r="D9" s="30">
        <v>0.75987838</v>
      </c>
      <c r="E9" s="30">
        <v>0.75892646</v>
      </c>
      <c r="F9" s="30">
        <v>0.75787972</v>
      </c>
      <c r="G9" s="30">
        <v>0.75671643</v>
      </c>
      <c r="H9" s="30">
        <v>0.75540617</v>
      </c>
      <c r="I9" s="30">
        <v>0.7539044</v>
      </c>
      <c r="J9" s="30">
        <v>0.75214168</v>
      </c>
      <c r="K9" s="30">
        <v>0.75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0" zoomScaleNormal="70" workbookViewId="0" topLeftCell="A4">
      <selection activeCell="H21" sqref="H21"/>
    </sheetView>
  </sheetViews>
  <sheetFormatPr defaultColWidth="11.421875" defaultRowHeight="12.75"/>
  <cols>
    <col min="1" max="1" width="4.7109375" style="0" customWidth="1"/>
    <col min="3" max="3" width="12.710937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52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53" t="s">
        <v>80</v>
      </c>
      <c r="C3" s="54"/>
      <c r="D3" s="35">
        <v>0</v>
      </c>
      <c r="E3" s="35">
        <v>80</v>
      </c>
      <c r="F3" s="35">
        <v>170</v>
      </c>
      <c r="G3" s="35">
        <v>260</v>
      </c>
      <c r="H3" s="35">
        <v>510</v>
      </c>
      <c r="I3" s="35">
        <v>790</v>
      </c>
      <c r="J3" s="35">
        <v>1080</v>
      </c>
      <c r="K3" s="35"/>
      <c r="L3" s="35"/>
      <c r="M3" s="35"/>
      <c r="N3" s="35"/>
      <c r="O3" s="35"/>
    </row>
    <row r="4" spans="1:15" ht="12.75">
      <c r="A4" s="1"/>
      <c r="B4" s="53" t="s">
        <v>81</v>
      </c>
      <c r="C4" s="54"/>
      <c r="D4" s="35">
        <v>0</v>
      </c>
      <c r="E4" s="35">
        <v>0.48</v>
      </c>
      <c r="F4" s="35">
        <v>0.9</v>
      </c>
      <c r="G4" s="35">
        <v>1.2</v>
      </c>
      <c r="H4" s="35">
        <v>1.48</v>
      </c>
      <c r="I4" s="35">
        <v>1.8</v>
      </c>
      <c r="J4" s="35">
        <v>2</v>
      </c>
      <c r="K4" s="35"/>
      <c r="L4" s="35"/>
      <c r="M4" s="35"/>
      <c r="N4" s="35"/>
      <c r="O4" s="35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52" t="s">
        <v>82</v>
      </c>
      <c r="C6" s="5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53" t="s">
        <v>83</v>
      </c>
      <c r="C7" s="54"/>
      <c r="D7" s="35">
        <v>20</v>
      </c>
      <c r="E7" s="35">
        <v>40</v>
      </c>
      <c r="F7" s="35">
        <v>80</v>
      </c>
      <c r="G7" s="35">
        <v>140</v>
      </c>
      <c r="H7" s="35">
        <v>250</v>
      </c>
      <c r="I7" s="35">
        <v>400</v>
      </c>
      <c r="J7" s="35">
        <v>600</v>
      </c>
      <c r="K7" s="35">
        <v>800</v>
      </c>
      <c r="L7" s="35">
        <v>1000</v>
      </c>
      <c r="M7" s="35">
        <v>1200</v>
      </c>
      <c r="N7" s="35">
        <v>1500</v>
      </c>
      <c r="O7" s="35"/>
    </row>
    <row r="8" spans="1:15" ht="12.75">
      <c r="A8" s="1"/>
      <c r="B8" s="53" t="s">
        <v>111</v>
      </c>
      <c r="C8" s="54"/>
      <c r="D8" s="35">
        <v>0.044</v>
      </c>
      <c r="E8" s="35">
        <v>0.16</v>
      </c>
      <c r="F8" s="35">
        <v>0.52</v>
      </c>
      <c r="G8" s="35">
        <v>1.32</v>
      </c>
      <c r="H8" s="35">
        <v>3.29</v>
      </c>
      <c r="I8" s="35">
        <v>6.74</v>
      </c>
      <c r="J8" s="35">
        <v>12.47</v>
      </c>
      <c r="K8" s="35"/>
      <c r="L8" s="35"/>
      <c r="M8" s="35"/>
      <c r="N8" s="35"/>
      <c r="O8" s="35"/>
    </row>
    <row r="9" spans="1:15" ht="12.75">
      <c r="A9" s="1"/>
      <c r="B9" s="53"/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2.75">
      <c r="A10" s="1"/>
      <c r="B10" s="53"/>
      <c r="C10" s="5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2.75">
      <c r="A11" s="1"/>
      <c r="B11" s="57"/>
      <c r="C11" s="5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2.75">
      <c r="A12" s="1"/>
      <c r="B12" s="57"/>
      <c r="C12" s="5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1"/>
      <c r="B14" s="55" t="s">
        <v>84</v>
      </c>
      <c r="C14" s="55"/>
      <c r="D14" s="1"/>
      <c r="E14" s="58" t="s">
        <v>85</v>
      </c>
      <c r="F14" s="59">
        <v>2660</v>
      </c>
      <c r="G14" s="60" t="s">
        <v>104</v>
      </c>
      <c r="H14" s="61">
        <f>F19*0.00001*EXP((F20-F15)/F19)</f>
        <v>1.5121734235000947E-05</v>
      </c>
      <c r="I14" s="59"/>
      <c r="J14" s="1"/>
      <c r="K14" s="1"/>
      <c r="L14" s="1"/>
      <c r="M14" s="1"/>
      <c r="N14" s="1"/>
      <c r="O14" s="1"/>
    </row>
    <row r="15" spans="1:15" ht="19.5" thickBot="1">
      <c r="A15" s="1"/>
      <c r="B15" s="1"/>
      <c r="C15" s="1" t="s">
        <v>86</v>
      </c>
      <c r="D15" s="1"/>
      <c r="E15" s="62" t="s">
        <v>105</v>
      </c>
      <c r="F15" s="63">
        <v>0.7815</v>
      </c>
      <c r="G15" s="64" t="s">
        <v>87</v>
      </c>
      <c r="H15" s="65">
        <f>SQRT(F15*F17*F21/10000/H14)*1000</f>
        <v>32.78652268356405</v>
      </c>
      <c r="I15" s="66" t="s">
        <v>88</v>
      </c>
      <c r="J15" s="1"/>
      <c r="K15" s="1"/>
      <c r="L15" s="1"/>
      <c r="M15" s="1"/>
      <c r="N15" s="1"/>
      <c r="O15" s="1"/>
    </row>
    <row r="16" spans="1:15" ht="18.75">
      <c r="A16" s="1"/>
      <c r="B16" s="67" t="s">
        <v>89</v>
      </c>
      <c r="C16" s="68">
        <v>0.16763472087770248</v>
      </c>
      <c r="D16" s="1"/>
      <c r="E16" s="62" t="s">
        <v>106</v>
      </c>
      <c r="F16" s="69">
        <v>0.016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67" t="s">
        <v>90</v>
      </c>
      <c r="C17" s="68">
        <v>0</v>
      </c>
      <c r="D17" s="1"/>
      <c r="E17" s="70" t="s">
        <v>107</v>
      </c>
      <c r="F17" s="71">
        <v>2.08E-07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5.75">
      <c r="A18" s="1"/>
      <c r="B18" s="67" t="s">
        <v>91</v>
      </c>
      <c r="C18" s="68">
        <v>0</v>
      </c>
      <c r="D18" s="1"/>
      <c r="E18" s="70" t="s">
        <v>92</v>
      </c>
      <c r="F18" s="63">
        <v>40.7</v>
      </c>
      <c r="G18" s="1"/>
      <c r="H18" s="72" t="s">
        <v>93</v>
      </c>
      <c r="I18" s="1"/>
      <c r="J18" s="1"/>
      <c r="K18" s="1"/>
      <c r="L18" s="1"/>
      <c r="M18" s="1"/>
      <c r="N18" s="1"/>
      <c r="O18" s="1"/>
    </row>
    <row r="19" spans="1:15" ht="15.75">
      <c r="A19" s="1"/>
      <c r="B19" s="67" t="s">
        <v>94</v>
      </c>
      <c r="C19" s="68">
        <v>0</v>
      </c>
      <c r="D19" s="1"/>
      <c r="E19" s="62" t="s">
        <v>108</v>
      </c>
      <c r="F19" s="73">
        <v>0.0072</v>
      </c>
      <c r="G19" s="1"/>
      <c r="H19" s="72"/>
      <c r="I19" s="1"/>
      <c r="J19" s="1"/>
      <c r="K19" s="1"/>
      <c r="L19" s="1"/>
      <c r="M19" s="1"/>
      <c r="N19" s="1"/>
      <c r="O19" s="1"/>
    </row>
    <row r="20" spans="1:15" ht="18.75">
      <c r="A20" s="1"/>
      <c r="B20" s="74" t="s">
        <v>95</v>
      </c>
      <c r="C20" s="68">
        <v>0.3496289125524363</v>
      </c>
      <c r="D20" s="1"/>
      <c r="E20" s="62" t="s">
        <v>109</v>
      </c>
      <c r="F20" s="75">
        <v>0.82</v>
      </c>
      <c r="G20" s="76">
        <f>1-F20</f>
        <v>0.18000000000000005</v>
      </c>
      <c r="H20" s="1"/>
      <c r="I20" s="1"/>
      <c r="J20" s="1"/>
      <c r="K20" s="1"/>
      <c r="L20" s="1"/>
      <c r="M20" s="1"/>
      <c r="N20" s="1"/>
      <c r="O20" s="1"/>
    </row>
    <row r="21" spans="1:15" ht="16.5" thickBot="1">
      <c r="A21" s="1"/>
      <c r="B21" s="74" t="s">
        <v>96</v>
      </c>
      <c r="C21" s="68">
        <v>0.3328493062278154</v>
      </c>
      <c r="D21" s="1"/>
      <c r="E21" s="77" t="s">
        <v>24</v>
      </c>
      <c r="F21" s="66">
        <v>1000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"/>
      <c r="B22" s="74" t="s">
        <v>97</v>
      </c>
      <c r="C22" s="68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"/>
      <c r="B23" s="67" t="s">
        <v>98</v>
      </c>
      <c r="C23" s="68">
        <v>0.14988706034204582</v>
      </c>
      <c r="D23" s="1"/>
      <c r="E23" s="78" t="s">
        <v>99</v>
      </c>
      <c r="F23" s="79">
        <v>7.69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6.5" thickBot="1">
      <c r="A24" s="1"/>
      <c r="B24" s="1"/>
      <c r="C24" s="1"/>
      <c r="D24" s="1"/>
      <c r="E24" s="80" t="s">
        <v>110</v>
      </c>
      <c r="F24" s="66">
        <v>0.9204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52" t="s">
        <v>100</v>
      </c>
      <c r="C25" s="1"/>
      <c r="D25" s="1"/>
      <c r="E25" s="1"/>
      <c r="F25" s="1"/>
      <c r="G25" s="8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 t="s">
        <v>101</v>
      </c>
      <c r="D27" s="1" t="s">
        <v>102</v>
      </c>
      <c r="E27" s="1"/>
      <c r="F27" s="1" t="s">
        <v>103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82"/>
      <c r="F29" s="8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8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7</v>
      </c>
      <c r="C2" s="20">
        <v>0</v>
      </c>
      <c r="D2" s="21">
        <v>2</v>
      </c>
      <c r="E2" s="21">
        <v>5</v>
      </c>
      <c r="F2" s="21">
        <f>E2+$C$5</f>
        <v>10</v>
      </c>
      <c r="G2" s="21">
        <f aca="true" t="shared" si="0" ref="G2:AQ2">F2+$C$5</f>
        <v>15</v>
      </c>
      <c r="H2" s="21">
        <f t="shared" si="0"/>
        <v>20</v>
      </c>
      <c r="I2" s="21">
        <f t="shared" si="0"/>
        <v>25</v>
      </c>
      <c r="J2" s="21">
        <f t="shared" si="0"/>
        <v>30</v>
      </c>
      <c r="K2" s="21">
        <f t="shared" si="0"/>
        <v>35</v>
      </c>
      <c r="L2" s="21">
        <f t="shared" si="0"/>
        <v>40</v>
      </c>
      <c r="M2" s="21">
        <f t="shared" si="0"/>
        <v>45</v>
      </c>
      <c r="N2" s="21">
        <f t="shared" si="0"/>
        <v>50</v>
      </c>
      <c r="O2" s="21">
        <f t="shared" si="0"/>
        <v>55</v>
      </c>
      <c r="P2" s="21">
        <f t="shared" si="0"/>
        <v>60</v>
      </c>
      <c r="Q2" s="21">
        <f t="shared" si="0"/>
        <v>65</v>
      </c>
      <c r="R2" s="21">
        <f t="shared" si="0"/>
        <v>70</v>
      </c>
      <c r="S2" s="21">
        <f t="shared" si="0"/>
        <v>75</v>
      </c>
      <c r="T2" s="21">
        <f t="shared" si="0"/>
        <v>80</v>
      </c>
      <c r="U2" s="21">
        <f t="shared" si="0"/>
        <v>85</v>
      </c>
      <c r="V2" s="21">
        <f t="shared" si="0"/>
        <v>90</v>
      </c>
      <c r="W2" s="21">
        <f t="shared" si="0"/>
        <v>95</v>
      </c>
      <c r="X2" s="21">
        <f t="shared" si="0"/>
        <v>100</v>
      </c>
      <c r="Y2" s="21">
        <f t="shared" si="0"/>
        <v>105</v>
      </c>
      <c r="Z2" s="21">
        <f t="shared" si="0"/>
        <v>110</v>
      </c>
      <c r="AA2" s="21">
        <f t="shared" si="0"/>
        <v>115</v>
      </c>
      <c r="AB2" s="21">
        <f t="shared" si="0"/>
        <v>120</v>
      </c>
      <c r="AC2" s="21">
        <f t="shared" si="0"/>
        <v>125</v>
      </c>
      <c r="AD2" s="21">
        <f t="shared" si="0"/>
        <v>130</v>
      </c>
      <c r="AE2" s="21">
        <f t="shared" si="0"/>
        <v>135</v>
      </c>
      <c r="AF2" s="21">
        <f t="shared" si="0"/>
        <v>140</v>
      </c>
      <c r="AG2" s="21">
        <f t="shared" si="0"/>
        <v>145</v>
      </c>
      <c r="AH2" s="21">
        <f t="shared" si="0"/>
        <v>150</v>
      </c>
      <c r="AI2" s="21">
        <f t="shared" si="0"/>
        <v>155</v>
      </c>
      <c r="AJ2" s="21">
        <f t="shared" si="0"/>
        <v>160</v>
      </c>
      <c r="AK2" s="21">
        <f t="shared" si="0"/>
        <v>165</v>
      </c>
      <c r="AL2" s="21">
        <f t="shared" si="0"/>
        <v>170</v>
      </c>
      <c r="AM2" s="21">
        <f t="shared" si="0"/>
        <v>175</v>
      </c>
      <c r="AN2" s="21">
        <f t="shared" si="0"/>
        <v>180</v>
      </c>
      <c r="AO2" s="21">
        <f t="shared" si="0"/>
        <v>185</v>
      </c>
      <c r="AP2" s="21">
        <f t="shared" si="0"/>
        <v>190</v>
      </c>
      <c r="AQ2" s="21">
        <f t="shared" si="0"/>
        <v>195</v>
      </c>
      <c r="AR2" s="21">
        <v>250</v>
      </c>
      <c r="AS2" s="3"/>
      <c r="AT2" s="3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5</v>
      </c>
      <c r="D5" s="1" t="s">
        <v>11</v>
      </c>
      <c r="E5" s="8" t="s">
        <v>2</v>
      </c>
      <c r="F5" s="9"/>
      <c r="G5" s="27">
        <f>MAX(D12:F12)</f>
        <v>4.184765666666667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 t="s">
        <v>24</v>
      </c>
      <c r="O6" s="1">
        <v>3000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5</v>
      </c>
      <c r="C9" s="22">
        <v>0</v>
      </c>
      <c r="D9" s="23">
        <v>0.068955</v>
      </c>
      <c r="E9" s="23">
        <v>0.19449797</v>
      </c>
      <c r="F9" s="23">
        <v>0.40351485</v>
      </c>
      <c r="G9" s="23">
        <v>0.61243264</v>
      </c>
      <c r="H9" s="23">
        <v>0.82087449</v>
      </c>
      <c r="I9" s="23">
        <v>1.0285835</v>
      </c>
      <c r="J9" s="23">
        <v>1.234712</v>
      </c>
      <c r="K9" s="23">
        <v>1.4377263</v>
      </c>
      <c r="L9" s="23">
        <v>1.6357478</v>
      </c>
      <c r="M9" s="23">
        <v>1.8268049</v>
      </c>
      <c r="N9" s="23">
        <v>2.0090495</v>
      </c>
      <c r="O9" s="23">
        <v>2.1808965</v>
      </c>
      <c r="P9" s="23">
        <v>2.341092</v>
      </c>
      <c r="Q9" s="23">
        <v>2.4887279</v>
      </c>
      <c r="R9" s="23">
        <v>2.623225</v>
      </c>
      <c r="S9" s="23">
        <v>2.744301</v>
      </c>
      <c r="T9" s="23">
        <v>2.8519371</v>
      </c>
      <c r="U9" s="23">
        <v>2.9463491</v>
      </c>
      <c r="V9" s="23">
        <v>3.0279638</v>
      </c>
      <c r="W9" s="24">
        <v>3.0974002</v>
      </c>
      <c r="X9" s="25">
        <v>3.1554495</v>
      </c>
      <c r="Y9" s="25">
        <v>3.2030517</v>
      </c>
      <c r="Z9" s="25">
        <v>3.2412659</v>
      </c>
      <c r="AA9" s="25">
        <v>3.2712332</v>
      </c>
      <c r="AB9" s="25">
        <v>3.2941343</v>
      </c>
      <c r="AC9" s="25">
        <v>3.3111446</v>
      </c>
      <c r="AD9" s="25">
        <v>3.3224483</v>
      </c>
      <c r="AE9" s="25">
        <v>3.3296411</v>
      </c>
      <c r="AF9" s="25">
        <v>3.3339955</v>
      </c>
      <c r="AG9" s="25">
        <v>3.3371119</v>
      </c>
      <c r="AH9" s="25">
        <v>3.3392874</v>
      </c>
      <c r="AI9" s="25">
        <v>3.3408083</v>
      </c>
      <c r="AJ9" s="25">
        <v>3.3422943</v>
      </c>
      <c r="AK9" s="25">
        <v>3.3431471</v>
      </c>
      <c r="AL9" s="25">
        <v>3.3436299</v>
      </c>
      <c r="AM9" s="25">
        <v>3.343952</v>
      </c>
      <c r="AN9" s="25">
        <v>3.3441389</v>
      </c>
      <c r="AO9" s="25">
        <v>3.344224</v>
      </c>
      <c r="AP9" s="25">
        <v>3.3442686</v>
      </c>
      <c r="AQ9" s="25">
        <v>3.3442871</v>
      </c>
      <c r="AR9" s="24">
        <v>3.3442827</v>
      </c>
    </row>
    <row r="10" spans="1:44" ht="12.75">
      <c r="A10" s="1"/>
      <c r="B10" s="13" t="s">
        <v>4</v>
      </c>
      <c r="C10" s="17">
        <f>C9/C4/1000</f>
        <v>0</v>
      </c>
      <c r="D10" s="18">
        <f>D9/$C4/1000</f>
        <v>6.8955E-05</v>
      </c>
      <c r="E10" s="18">
        <f aca="true" t="shared" si="1" ref="E10:AR10">E9/$C4/1000</f>
        <v>0.00019449797</v>
      </c>
      <c r="F10" s="18">
        <f t="shared" si="1"/>
        <v>0.00040351484999999996</v>
      </c>
      <c r="G10" s="18">
        <f t="shared" si="1"/>
        <v>0.0006124326399999999</v>
      </c>
      <c r="H10" s="18">
        <f t="shared" si="1"/>
        <v>0.00082087449</v>
      </c>
      <c r="I10" s="18">
        <f t="shared" si="1"/>
        <v>0.0010285835000000002</v>
      </c>
      <c r="J10" s="18">
        <f t="shared" si="1"/>
        <v>0.001234712</v>
      </c>
      <c r="K10" s="18">
        <f t="shared" si="1"/>
        <v>0.0014377263</v>
      </c>
      <c r="L10" s="18">
        <f t="shared" si="1"/>
        <v>0.0016357478000000002</v>
      </c>
      <c r="M10" s="18">
        <f t="shared" si="1"/>
        <v>0.0018268048999999999</v>
      </c>
      <c r="N10" s="18">
        <f t="shared" si="1"/>
        <v>0.0020090495000000003</v>
      </c>
      <c r="O10" s="18">
        <f t="shared" si="1"/>
        <v>0.0021808964999999996</v>
      </c>
      <c r="P10" s="18">
        <f t="shared" si="1"/>
        <v>0.0023410920000000003</v>
      </c>
      <c r="Q10" s="18">
        <f t="shared" si="1"/>
        <v>0.0024887279000000003</v>
      </c>
      <c r="R10" s="18">
        <f t="shared" si="1"/>
        <v>0.0026232250000000003</v>
      </c>
      <c r="S10" s="18">
        <f t="shared" si="1"/>
        <v>0.002744301</v>
      </c>
      <c r="T10" s="18">
        <f t="shared" si="1"/>
        <v>0.0028519370999999997</v>
      </c>
      <c r="U10" s="18">
        <f t="shared" si="1"/>
        <v>0.0029463491</v>
      </c>
      <c r="V10" s="18">
        <f t="shared" si="1"/>
        <v>0.0030279638</v>
      </c>
      <c r="W10" s="18">
        <f t="shared" si="1"/>
        <v>0.0030974002000000002</v>
      </c>
      <c r="X10" s="18">
        <f t="shared" si="1"/>
        <v>0.0031554495</v>
      </c>
      <c r="Y10" s="18">
        <f t="shared" si="1"/>
        <v>0.0032030517</v>
      </c>
      <c r="Z10" s="18">
        <f t="shared" si="1"/>
        <v>0.0032412659</v>
      </c>
      <c r="AA10" s="18">
        <f t="shared" si="1"/>
        <v>0.0032712332</v>
      </c>
      <c r="AB10" s="18">
        <f t="shared" si="1"/>
        <v>0.0032941343</v>
      </c>
      <c r="AC10" s="18">
        <f t="shared" si="1"/>
        <v>0.0033111446</v>
      </c>
      <c r="AD10" s="18">
        <f t="shared" si="1"/>
        <v>0.0033224483</v>
      </c>
      <c r="AE10" s="18">
        <f t="shared" si="1"/>
        <v>0.0033296411</v>
      </c>
      <c r="AF10" s="18">
        <f t="shared" si="1"/>
        <v>0.0033339955</v>
      </c>
      <c r="AG10" s="18">
        <f t="shared" si="1"/>
        <v>0.0033371119</v>
      </c>
      <c r="AH10" s="18">
        <f t="shared" si="1"/>
        <v>0.0033392874</v>
      </c>
      <c r="AI10" s="18">
        <f t="shared" si="1"/>
        <v>0.0033408083</v>
      </c>
      <c r="AJ10" s="18">
        <f t="shared" si="1"/>
        <v>0.0033422942999999997</v>
      </c>
      <c r="AK10" s="18">
        <f t="shared" si="1"/>
        <v>0.0033431471</v>
      </c>
      <c r="AL10" s="18">
        <f t="shared" si="1"/>
        <v>0.0033436298999999997</v>
      </c>
      <c r="AM10" s="18">
        <f t="shared" si="1"/>
        <v>0.003343952</v>
      </c>
      <c r="AN10" s="18">
        <f t="shared" si="1"/>
        <v>0.0033441389</v>
      </c>
      <c r="AO10" s="18">
        <f t="shared" si="1"/>
        <v>0.0033442240000000002</v>
      </c>
      <c r="AP10" s="18">
        <f t="shared" si="1"/>
        <v>0.0033442686</v>
      </c>
      <c r="AQ10" s="18">
        <f t="shared" si="1"/>
        <v>0.0033442870999999996</v>
      </c>
      <c r="AR10" s="19">
        <f t="shared" si="1"/>
        <v>0.0033442827</v>
      </c>
    </row>
    <row r="11" spans="1:44" ht="12.75">
      <c r="A11" s="1"/>
      <c r="B11" s="2" t="s">
        <v>7</v>
      </c>
      <c r="C11" s="14">
        <v>0</v>
      </c>
      <c r="D11" s="15">
        <f aca="true" t="shared" si="2" ref="D11:AP11">(D2+C2)/2</f>
        <v>1</v>
      </c>
      <c r="E11" s="15">
        <f t="shared" si="2"/>
        <v>3.5</v>
      </c>
      <c r="F11" s="15">
        <f t="shared" si="2"/>
        <v>7.5</v>
      </c>
      <c r="G11" s="15">
        <f t="shared" si="2"/>
        <v>12.5</v>
      </c>
      <c r="H11" s="15">
        <f t="shared" si="2"/>
        <v>17.5</v>
      </c>
      <c r="I11" s="15">
        <f t="shared" si="2"/>
        <v>22.5</v>
      </c>
      <c r="J11" s="15">
        <f t="shared" si="2"/>
        <v>27.5</v>
      </c>
      <c r="K11" s="15">
        <f t="shared" si="2"/>
        <v>32.5</v>
      </c>
      <c r="L11" s="15">
        <f t="shared" si="2"/>
        <v>37.5</v>
      </c>
      <c r="M11" s="15">
        <f t="shared" si="2"/>
        <v>42.5</v>
      </c>
      <c r="N11" s="15">
        <f t="shared" si="2"/>
        <v>47.5</v>
      </c>
      <c r="O11" s="15">
        <f t="shared" si="2"/>
        <v>52.5</v>
      </c>
      <c r="P11" s="15">
        <f t="shared" si="2"/>
        <v>57.5</v>
      </c>
      <c r="Q11" s="15">
        <f t="shared" si="2"/>
        <v>62.5</v>
      </c>
      <c r="R11" s="15">
        <f t="shared" si="2"/>
        <v>67.5</v>
      </c>
      <c r="S11" s="15">
        <f t="shared" si="2"/>
        <v>72.5</v>
      </c>
      <c r="T11" s="15">
        <f t="shared" si="2"/>
        <v>77.5</v>
      </c>
      <c r="U11" s="15">
        <f t="shared" si="2"/>
        <v>82.5</v>
      </c>
      <c r="V11" s="15">
        <f t="shared" si="2"/>
        <v>87.5</v>
      </c>
      <c r="W11" s="15">
        <f t="shared" si="2"/>
        <v>92.5</v>
      </c>
      <c r="X11" s="15">
        <f t="shared" si="2"/>
        <v>97.5</v>
      </c>
      <c r="Y11" s="15">
        <f t="shared" si="2"/>
        <v>102.5</v>
      </c>
      <c r="Z11" s="15">
        <f t="shared" si="2"/>
        <v>107.5</v>
      </c>
      <c r="AA11" s="15">
        <f t="shared" si="2"/>
        <v>112.5</v>
      </c>
      <c r="AB11" s="15">
        <f t="shared" si="2"/>
        <v>117.5</v>
      </c>
      <c r="AC11" s="15">
        <f t="shared" si="2"/>
        <v>122.5</v>
      </c>
      <c r="AD11" s="15">
        <f t="shared" si="2"/>
        <v>127.5</v>
      </c>
      <c r="AE11" s="15">
        <f t="shared" si="2"/>
        <v>132.5</v>
      </c>
      <c r="AF11" s="15">
        <f t="shared" si="2"/>
        <v>137.5</v>
      </c>
      <c r="AG11" s="15">
        <f t="shared" si="2"/>
        <v>142.5</v>
      </c>
      <c r="AH11" s="15">
        <f t="shared" si="2"/>
        <v>147.5</v>
      </c>
      <c r="AI11" s="15">
        <f t="shared" si="2"/>
        <v>152.5</v>
      </c>
      <c r="AJ11" s="15">
        <f t="shared" si="2"/>
        <v>157.5</v>
      </c>
      <c r="AK11" s="15">
        <f t="shared" si="2"/>
        <v>162.5</v>
      </c>
      <c r="AL11" s="15">
        <f t="shared" si="2"/>
        <v>167.5</v>
      </c>
      <c r="AM11" s="15">
        <f t="shared" si="2"/>
        <v>172.5</v>
      </c>
      <c r="AN11" s="15">
        <f t="shared" si="2"/>
        <v>177.5</v>
      </c>
      <c r="AO11" s="15">
        <f t="shared" si="2"/>
        <v>182.5</v>
      </c>
      <c r="AP11" s="15">
        <f t="shared" si="2"/>
        <v>187.5</v>
      </c>
      <c r="AQ11" s="15">
        <f>(AQ2+AP2)/2</f>
        <v>192.5</v>
      </c>
      <c r="AR11" s="16">
        <f>(AR2+AQ2)/2</f>
        <v>222.5</v>
      </c>
    </row>
    <row r="12" spans="1:44" ht="12.75">
      <c r="A12" s="1"/>
      <c r="B12" s="2" t="s">
        <v>0</v>
      </c>
      <c r="C12" s="14"/>
      <c r="D12" s="15"/>
      <c r="E12" s="15">
        <f aca="true" t="shared" si="3" ref="E12:AP12">(E10-D10)/(E2-D2)*100000</f>
        <v>4.184765666666667</v>
      </c>
      <c r="F12" s="15">
        <f t="shared" si="3"/>
        <v>4.1803376</v>
      </c>
      <c r="G12" s="15">
        <f t="shared" si="3"/>
        <v>4.178355799999999</v>
      </c>
      <c r="H12" s="15">
        <f t="shared" si="3"/>
        <v>4.168837000000001</v>
      </c>
      <c r="I12" s="15">
        <f t="shared" si="3"/>
        <v>4.154180200000004</v>
      </c>
      <c r="J12" s="15">
        <f t="shared" si="3"/>
        <v>4.122569999999997</v>
      </c>
      <c r="K12" s="15">
        <f t="shared" si="3"/>
        <v>4.060285999999999</v>
      </c>
      <c r="L12" s="15">
        <f t="shared" si="3"/>
        <v>3.9604300000000046</v>
      </c>
      <c r="M12" s="15">
        <f t="shared" si="3"/>
        <v>3.8211419999999947</v>
      </c>
      <c r="N12" s="15">
        <f t="shared" si="3"/>
        <v>3.6448920000000093</v>
      </c>
      <c r="O12" s="15">
        <f t="shared" si="3"/>
        <v>3.4369399999999852</v>
      </c>
      <c r="P12" s="15">
        <f t="shared" si="3"/>
        <v>3.2039100000000147</v>
      </c>
      <c r="Q12" s="15">
        <f t="shared" si="3"/>
        <v>2.952718</v>
      </c>
      <c r="R12" s="15">
        <f t="shared" si="3"/>
        <v>2.689941999999999</v>
      </c>
      <c r="S12" s="15">
        <f t="shared" si="3"/>
        <v>2.4215199999999983</v>
      </c>
      <c r="T12" s="15">
        <f t="shared" si="3"/>
        <v>2.1527219999999905</v>
      </c>
      <c r="U12" s="15">
        <f t="shared" si="3"/>
        <v>1.8882400000000061</v>
      </c>
      <c r="V12" s="15">
        <f t="shared" si="3"/>
        <v>1.6322940000000012</v>
      </c>
      <c r="W12" s="15">
        <f t="shared" si="3"/>
        <v>1.3887280000000022</v>
      </c>
      <c r="X12" s="15">
        <f t="shared" si="3"/>
        <v>1.1609859999999959</v>
      </c>
      <c r="Y12" s="15">
        <f t="shared" si="3"/>
        <v>0.952043999999999</v>
      </c>
      <c r="Z12" s="15">
        <f t="shared" si="3"/>
        <v>0.7642840000000005</v>
      </c>
      <c r="AA12" s="15">
        <f t="shared" si="3"/>
        <v>0.599346000000004</v>
      </c>
      <c r="AB12" s="15">
        <f t="shared" si="3"/>
        <v>0.45802199999999366</v>
      </c>
      <c r="AC12" s="15">
        <f t="shared" si="3"/>
        <v>0.3402060000000026</v>
      </c>
      <c r="AD12" s="15">
        <f t="shared" si="3"/>
        <v>0.22607400000000144</v>
      </c>
      <c r="AE12" s="15">
        <f t="shared" si="3"/>
        <v>0.14385599999999776</v>
      </c>
      <c r="AF12" s="15">
        <f t="shared" si="3"/>
        <v>0.08708799999999906</v>
      </c>
      <c r="AG12" s="15">
        <f t="shared" si="3"/>
        <v>0.06232800000000385</v>
      </c>
      <c r="AH12" s="15">
        <f t="shared" si="3"/>
        <v>0.04350999999999661</v>
      </c>
      <c r="AI12" s="15">
        <f t="shared" si="3"/>
        <v>0.03041799999999907</v>
      </c>
      <c r="AJ12" s="15">
        <f t="shared" si="3"/>
        <v>0.029719999999995233</v>
      </c>
      <c r="AK12" s="15">
        <f t="shared" si="3"/>
        <v>0.017056000000004873</v>
      </c>
      <c r="AL12" s="15">
        <f t="shared" si="3"/>
        <v>0.009655999999996778</v>
      </c>
      <c r="AM12" s="15">
        <f t="shared" si="3"/>
        <v>0.006442000000002335</v>
      </c>
      <c r="AN12" s="15">
        <f t="shared" si="3"/>
        <v>0.003737999999999658</v>
      </c>
      <c r="AO12" s="15">
        <f t="shared" si="3"/>
        <v>0.0017020000000079333</v>
      </c>
      <c r="AP12" s="15">
        <f t="shared" si="3"/>
        <v>0.000891999999991927</v>
      </c>
      <c r="AQ12" s="15">
        <f>(AQ10-AP10)/(AQ2-AP2)*100000</f>
        <v>0.0003699999999960679</v>
      </c>
      <c r="AR12" s="16">
        <f>(AR10-AQ10)/(AR2-AQ2)*100000</f>
        <v>-7.999999999574005E-06</v>
      </c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"/>
  <sheetViews>
    <sheetView zoomScale="75" zoomScaleNormal="75" workbookViewId="0" topLeftCell="A1">
      <selection activeCell="J21" sqref="J21"/>
    </sheetView>
  </sheetViews>
  <sheetFormatPr defaultColWidth="11.421875" defaultRowHeight="12.75"/>
  <sheetData>
    <row r="2" spans="1:11" ht="12.75">
      <c r="A2" t="s">
        <v>18</v>
      </c>
      <c r="B2">
        <v>5</v>
      </c>
      <c r="C2">
        <v>15</v>
      </c>
      <c r="D2">
        <v>25</v>
      </c>
      <c r="E2">
        <v>35</v>
      </c>
      <c r="F2">
        <v>45</v>
      </c>
      <c r="G2">
        <v>55</v>
      </c>
      <c r="H2">
        <v>65</v>
      </c>
      <c r="I2">
        <v>75</v>
      </c>
      <c r="J2">
        <v>85</v>
      </c>
      <c r="K2">
        <v>95</v>
      </c>
    </row>
    <row r="3" spans="1:11" ht="12.75">
      <c r="A3" t="s">
        <v>16</v>
      </c>
      <c r="B3" s="30">
        <f>0.75</f>
        <v>0.75</v>
      </c>
      <c r="C3" s="30">
        <f aca="true" t="shared" si="0" ref="C3:K3">0.75</f>
        <v>0.75</v>
      </c>
      <c r="D3" s="30">
        <f t="shared" si="0"/>
        <v>0.75</v>
      </c>
      <c r="E3" s="30">
        <f t="shared" si="0"/>
        <v>0.75</v>
      </c>
      <c r="F3" s="30">
        <f t="shared" si="0"/>
        <v>0.75</v>
      </c>
      <c r="G3" s="30">
        <f t="shared" si="0"/>
        <v>0.75</v>
      </c>
      <c r="H3" s="30">
        <f t="shared" si="0"/>
        <v>0.75</v>
      </c>
      <c r="I3" s="30">
        <f t="shared" si="0"/>
        <v>0.75</v>
      </c>
      <c r="J3" s="30">
        <f t="shared" si="0"/>
        <v>0.75</v>
      </c>
      <c r="K3" s="30">
        <f t="shared" si="0"/>
        <v>0.75</v>
      </c>
    </row>
    <row r="4" spans="1:11" ht="12.75">
      <c r="A4" t="s">
        <v>22</v>
      </c>
      <c r="B4" s="30">
        <v>0.75126041</v>
      </c>
      <c r="C4" s="30">
        <v>0.75039066</v>
      </c>
      <c r="D4" s="30">
        <v>0.75009859</v>
      </c>
      <c r="E4" s="30">
        <v>0.75002054</v>
      </c>
      <c r="F4" s="30">
        <v>0.75000374</v>
      </c>
      <c r="G4" s="30">
        <v>0.7500006</v>
      </c>
      <c r="H4" s="30">
        <v>0.75000009</v>
      </c>
      <c r="I4" s="30">
        <v>0.75000001</v>
      </c>
      <c r="J4" s="30">
        <v>0.75</v>
      </c>
      <c r="K4" s="30">
        <v>0.75</v>
      </c>
    </row>
    <row r="5" spans="1:11" ht="12.75">
      <c r="A5" t="s">
        <v>17</v>
      </c>
      <c r="B5" s="30">
        <v>0.7531823</v>
      </c>
      <c r="C5" s="30">
        <v>0.75204067</v>
      </c>
      <c r="D5" s="30">
        <v>0.75121797</v>
      </c>
      <c r="E5" s="30">
        <v>0.75067339</v>
      </c>
      <c r="F5" s="30">
        <v>0.75034496</v>
      </c>
      <c r="G5" s="30">
        <v>0.7501641</v>
      </c>
      <c r="H5" s="30">
        <v>0.75007266</v>
      </c>
      <c r="I5" s="30">
        <v>0.75002975</v>
      </c>
      <c r="J5" s="30">
        <v>0.75001034</v>
      </c>
      <c r="K5" s="30">
        <v>0.75</v>
      </c>
    </row>
    <row r="6" spans="1:11" ht="12.75">
      <c r="A6" t="s">
        <v>21</v>
      </c>
      <c r="B6" s="30">
        <v>0.75478254</v>
      </c>
      <c r="C6" s="30">
        <v>0.75371558</v>
      </c>
      <c r="D6" s="30">
        <v>0.75284407</v>
      </c>
      <c r="E6" s="30">
        <v>0.75213685</v>
      </c>
      <c r="F6" s="30">
        <v>0.75156991</v>
      </c>
      <c r="G6" s="30">
        <v>0.75111938</v>
      </c>
      <c r="H6" s="30">
        <v>0.75076157</v>
      </c>
      <c r="I6" s="30">
        <v>0.75047247</v>
      </c>
      <c r="J6" s="30">
        <v>0.75022734</v>
      </c>
      <c r="K6" s="30">
        <v>0.75</v>
      </c>
    </row>
    <row r="7" spans="1:11" ht="12.75">
      <c r="A7" t="s">
        <v>20</v>
      </c>
      <c r="B7" s="30">
        <v>0.75577734</v>
      </c>
      <c r="C7" s="30">
        <v>0.75478009</v>
      </c>
      <c r="D7" s="30">
        <v>0.75393358</v>
      </c>
      <c r="E7" s="30">
        <v>0.7532031</v>
      </c>
      <c r="F7" s="30">
        <v>0.75256278</v>
      </c>
      <c r="G7" s="30">
        <v>0.75199013</v>
      </c>
      <c r="H7" s="30">
        <v>0.75146543</v>
      </c>
      <c r="I7" s="30">
        <v>0.75097075</v>
      </c>
      <c r="J7" s="30">
        <v>0.75048847</v>
      </c>
      <c r="K7" s="30">
        <v>0.75</v>
      </c>
    </row>
    <row r="8" spans="2:11" ht="12.75">
      <c r="B8" s="30"/>
      <c r="C8" s="30"/>
      <c r="D8" s="30"/>
      <c r="E8" s="30"/>
      <c r="F8" s="30"/>
      <c r="G8" s="30"/>
      <c r="H8" s="30"/>
      <c r="I8" s="30"/>
      <c r="J8" s="30"/>
      <c r="K8" s="3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G33"/>
  <sheetViews>
    <sheetView showGridLines="0" zoomScale="75" zoomScaleNormal="75" workbookViewId="0" topLeftCell="A12">
      <selection activeCell="J41" sqref="J41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59" ht="12.75">
      <c r="A2" s="1"/>
      <c r="B2" s="2" t="s">
        <v>7</v>
      </c>
      <c r="C2" s="20">
        <v>0</v>
      </c>
      <c r="D2" s="21">
        <v>2</v>
      </c>
      <c r="E2" s="21">
        <v>5</v>
      </c>
      <c r="F2" s="21">
        <f aca="true" t="shared" si="0" ref="F2:BG2">E2+$C$5</f>
        <v>10</v>
      </c>
      <c r="G2" s="21">
        <f t="shared" si="0"/>
        <v>15</v>
      </c>
      <c r="H2" s="21">
        <f t="shared" si="0"/>
        <v>20</v>
      </c>
      <c r="I2" s="21">
        <f t="shared" si="0"/>
        <v>25</v>
      </c>
      <c r="J2" s="21">
        <f t="shared" si="0"/>
        <v>30</v>
      </c>
      <c r="K2" s="21">
        <f t="shared" si="0"/>
        <v>35</v>
      </c>
      <c r="L2" s="21">
        <f t="shared" si="0"/>
        <v>40</v>
      </c>
      <c r="M2" s="21">
        <f t="shared" si="0"/>
        <v>45</v>
      </c>
      <c r="N2" s="21">
        <f t="shared" si="0"/>
        <v>50</v>
      </c>
      <c r="O2" s="21">
        <f t="shared" si="0"/>
        <v>55</v>
      </c>
      <c r="P2" s="21">
        <f t="shared" si="0"/>
        <v>60</v>
      </c>
      <c r="Q2" s="21">
        <f t="shared" si="0"/>
        <v>65</v>
      </c>
      <c r="R2" s="21">
        <f t="shared" si="0"/>
        <v>70</v>
      </c>
      <c r="S2" s="21">
        <f t="shared" si="0"/>
        <v>75</v>
      </c>
      <c r="T2" s="21">
        <f t="shared" si="0"/>
        <v>80</v>
      </c>
      <c r="U2" s="21">
        <f t="shared" si="0"/>
        <v>85</v>
      </c>
      <c r="V2" s="21">
        <f t="shared" si="0"/>
        <v>90</v>
      </c>
      <c r="W2" s="21">
        <f t="shared" si="0"/>
        <v>95</v>
      </c>
      <c r="X2" s="21">
        <f t="shared" si="0"/>
        <v>100</v>
      </c>
      <c r="Y2" s="21">
        <f t="shared" si="0"/>
        <v>105</v>
      </c>
      <c r="Z2" s="21">
        <f t="shared" si="0"/>
        <v>110</v>
      </c>
      <c r="AA2" s="21">
        <f t="shared" si="0"/>
        <v>115</v>
      </c>
      <c r="AB2" s="21">
        <f t="shared" si="0"/>
        <v>120</v>
      </c>
      <c r="AC2" s="21">
        <f t="shared" si="0"/>
        <v>125</v>
      </c>
      <c r="AD2" s="21">
        <f t="shared" si="0"/>
        <v>130</v>
      </c>
      <c r="AE2" s="21">
        <f t="shared" si="0"/>
        <v>135</v>
      </c>
      <c r="AF2" s="21">
        <f t="shared" si="0"/>
        <v>140</v>
      </c>
      <c r="AG2" s="21">
        <f t="shared" si="0"/>
        <v>145</v>
      </c>
      <c r="AH2" s="21">
        <f t="shared" si="0"/>
        <v>150</v>
      </c>
      <c r="AI2" s="21">
        <f t="shared" si="0"/>
        <v>155</v>
      </c>
      <c r="AJ2" s="21">
        <f t="shared" si="0"/>
        <v>160</v>
      </c>
      <c r="AK2" s="21">
        <f t="shared" si="0"/>
        <v>165</v>
      </c>
      <c r="AL2" s="21">
        <f t="shared" si="0"/>
        <v>170</v>
      </c>
      <c r="AM2" s="21">
        <f t="shared" si="0"/>
        <v>175</v>
      </c>
      <c r="AN2" s="21">
        <f t="shared" si="0"/>
        <v>180</v>
      </c>
      <c r="AO2" s="21">
        <f t="shared" si="0"/>
        <v>185</v>
      </c>
      <c r="AP2" s="21">
        <f t="shared" si="0"/>
        <v>190</v>
      </c>
      <c r="AQ2" s="21">
        <f t="shared" si="0"/>
        <v>195</v>
      </c>
      <c r="AR2" s="21">
        <f t="shared" si="0"/>
        <v>200</v>
      </c>
      <c r="AS2" s="21">
        <f t="shared" si="0"/>
        <v>205</v>
      </c>
      <c r="AT2" s="21">
        <f t="shared" si="0"/>
        <v>210</v>
      </c>
      <c r="AU2" s="21">
        <f t="shared" si="0"/>
        <v>215</v>
      </c>
      <c r="AV2" s="21">
        <f t="shared" si="0"/>
        <v>220</v>
      </c>
      <c r="AW2" s="21">
        <f t="shared" si="0"/>
        <v>225</v>
      </c>
      <c r="AX2" s="21">
        <f t="shared" si="0"/>
        <v>230</v>
      </c>
      <c r="AY2" s="21">
        <f t="shared" si="0"/>
        <v>235</v>
      </c>
      <c r="AZ2" s="21">
        <f t="shared" si="0"/>
        <v>240</v>
      </c>
      <c r="BA2" s="21">
        <f t="shared" si="0"/>
        <v>245</v>
      </c>
      <c r="BB2" s="21">
        <f t="shared" si="0"/>
        <v>250</v>
      </c>
      <c r="BC2" s="21">
        <f t="shared" si="0"/>
        <v>255</v>
      </c>
      <c r="BD2" s="21">
        <f t="shared" si="0"/>
        <v>260</v>
      </c>
      <c r="BE2" s="21">
        <f t="shared" si="0"/>
        <v>265</v>
      </c>
      <c r="BF2" s="21">
        <f t="shared" si="0"/>
        <v>270</v>
      </c>
      <c r="BG2" s="21">
        <f t="shared" si="0"/>
        <v>275</v>
      </c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4" t="s">
        <v>1</v>
      </c>
      <c r="C4" s="5">
        <v>1</v>
      </c>
      <c r="D4" s="1"/>
      <c r="E4" s="8" t="s">
        <v>2</v>
      </c>
      <c r="F4" s="9"/>
      <c r="G4" s="27">
        <f>O4*(L5*(L4-1)-L6)*6000000</f>
        <v>4.176900000000001</v>
      </c>
      <c r="H4" s="10"/>
      <c r="I4" s="1" t="s">
        <v>9</v>
      </c>
      <c r="J4" s="1"/>
      <c r="K4" s="1" t="s">
        <v>8</v>
      </c>
      <c r="L4" s="1">
        <v>2.7</v>
      </c>
      <c r="M4" s="1"/>
      <c r="N4" s="1" t="s">
        <v>12</v>
      </c>
      <c r="O4" s="29">
        <v>5.46E-07</v>
      </c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4" t="s">
        <v>10</v>
      </c>
      <c r="C5" s="28">
        <v>5</v>
      </c>
      <c r="D5" s="1" t="s">
        <v>11</v>
      </c>
      <c r="E5" s="8" t="s">
        <v>2</v>
      </c>
      <c r="F5" s="9"/>
      <c r="G5" s="27">
        <f>MAX(D11:F11)</f>
        <v>4.1847656666666655</v>
      </c>
      <c r="H5" s="10"/>
      <c r="I5" s="1" t="s">
        <v>9</v>
      </c>
      <c r="J5" s="1"/>
      <c r="K5" s="26" t="s">
        <v>13</v>
      </c>
      <c r="L5" s="1">
        <v>0.75</v>
      </c>
      <c r="M5" s="1"/>
      <c r="N5" s="26" t="s">
        <v>15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26" t="s">
        <v>14</v>
      </c>
      <c r="L6" s="1">
        <v>0</v>
      </c>
      <c r="M6" s="1"/>
      <c r="N6" s="1" t="s">
        <v>24</v>
      </c>
      <c r="O6" s="1">
        <v>3000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6" t="s">
        <v>3</v>
      </c>
      <c r="C7" s="7"/>
      <c r="D7" s="11" t="s">
        <v>6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13" t="s">
        <v>29</v>
      </c>
      <c r="C9" s="22">
        <v>0</v>
      </c>
      <c r="D9" s="23">
        <v>0.068955</v>
      </c>
      <c r="E9" s="23">
        <v>0.19449797</v>
      </c>
      <c r="F9" s="23">
        <v>0.40351485</v>
      </c>
      <c r="G9" s="23">
        <v>0.61243264</v>
      </c>
      <c r="H9" s="23">
        <v>0.82087449</v>
      </c>
      <c r="I9" s="23">
        <v>1.0285835</v>
      </c>
      <c r="J9" s="23">
        <v>1.234712</v>
      </c>
      <c r="K9" s="23">
        <v>1.4377263</v>
      </c>
      <c r="L9" s="23">
        <v>1.6357478</v>
      </c>
      <c r="M9" s="23">
        <v>1.8268049</v>
      </c>
      <c r="N9" s="23">
        <v>2.0090495</v>
      </c>
      <c r="O9" s="23">
        <v>2.1808965</v>
      </c>
      <c r="P9" s="23">
        <v>2.341092</v>
      </c>
      <c r="Q9" s="23">
        <v>2.4887279</v>
      </c>
      <c r="R9" s="23">
        <v>2.623225</v>
      </c>
      <c r="S9" s="23">
        <v>2.744301</v>
      </c>
      <c r="T9" s="23">
        <v>2.8519371</v>
      </c>
      <c r="U9" s="23">
        <v>2.9463491</v>
      </c>
      <c r="V9" s="23">
        <v>3.0279638</v>
      </c>
      <c r="W9" s="24">
        <v>3.0974002</v>
      </c>
      <c r="X9" s="25">
        <v>3.1554495</v>
      </c>
      <c r="Y9" s="25">
        <v>3.2030517</v>
      </c>
      <c r="Z9" s="25">
        <v>3.2412659</v>
      </c>
      <c r="AA9" s="25">
        <v>3.2712332</v>
      </c>
      <c r="AB9" s="25">
        <v>3.2941343</v>
      </c>
      <c r="AC9" s="25">
        <v>3.3111446</v>
      </c>
      <c r="AD9" s="25">
        <v>3.3224483</v>
      </c>
      <c r="AE9" s="25">
        <v>3.3296411</v>
      </c>
      <c r="AF9" s="25">
        <v>3.3339955</v>
      </c>
      <c r="AG9" s="25">
        <v>3.3371119</v>
      </c>
      <c r="AH9" s="25">
        <v>3.3392874</v>
      </c>
      <c r="AI9" s="25">
        <v>3.3408083</v>
      </c>
      <c r="AJ9" s="25">
        <v>3.3422943</v>
      </c>
      <c r="AK9" s="25">
        <v>3.3431471</v>
      </c>
      <c r="AL9" s="25">
        <v>3.3436299</v>
      </c>
      <c r="AM9" s="25">
        <v>3.343952</v>
      </c>
      <c r="AN9" s="25">
        <v>3.3441389</v>
      </c>
      <c r="AO9" s="25">
        <v>3.344224</v>
      </c>
      <c r="AP9" s="25">
        <v>3.3442686</v>
      </c>
      <c r="AQ9" s="25">
        <v>3.3442871</v>
      </c>
      <c r="AR9" s="24">
        <v>3.3442827</v>
      </c>
    </row>
    <row r="10" spans="1:59" ht="12.75">
      <c r="A10" s="1"/>
      <c r="B10" s="2" t="s">
        <v>7</v>
      </c>
      <c r="C10" s="14">
        <v>0</v>
      </c>
      <c r="D10" s="15">
        <f>(D$2+C$2)/2</f>
        <v>1</v>
      </c>
      <c r="E10" s="15">
        <f aca="true" t="shared" si="1" ref="E10:BG10">(E2+D2)/2</f>
        <v>3.5</v>
      </c>
      <c r="F10" s="15">
        <f t="shared" si="1"/>
        <v>7.5</v>
      </c>
      <c r="G10" s="15">
        <f t="shared" si="1"/>
        <v>12.5</v>
      </c>
      <c r="H10" s="15">
        <f t="shared" si="1"/>
        <v>17.5</v>
      </c>
      <c r="I10" s="15">
        <f t="shared" si="1"/>
        <v>22.5</v>
      </c>
      <c r="J10" s="15">
        <f t="shared" si="1"/>
        <v>27.5</v>
      </c>
      <c r="K10" s="15">
        <f t="shared" si="1"/>
        <v>32.5</v>
      </c>
      <c r="L10" s="15">
        <f t="shared" si="1"/>
        <v>37.5</v>
      </c>
      <c r="M10" s="15">
        <f t="shared" si="1"/>
        <v>42.5</v>
      </c>
      <c r="N10" s="15">
        <f t="shared" si="1"/>
        <v>47.5</v>
      </c>
      <c r="O10" s="15">
        <f t="shared" si="1"/>
        <v>52.5</v>
      </c>
      <c r="P10" s="15">
        <f t="shared" si="1"/>
        <v>57.5</v>
      </c>
      <c r="Q10" s="15">
        <f t="shared" si="1"/>
        <v>62.5</v>
      </c>
      <c r="R10" s="15">
        <f t="shared" si="1"/>
        <v>67.5</v>
      </c>
      <c r="S10" s="15">
        <f t="shared" si="1"/>
        <v>72.5</v>
      </c>
      <c r="T10" s="15">
        <f t="shared" si="1"/>
        <v>77.5</v>
      </c>
      <c r="U10" s="15">
        <f t="shared" si="1"/>
        <v>82.5</v>
      </c>
      <c r="V10" s="15">
        <f t="shared" si="1"/>
        <v>87.5</v>
      </c>
      <c r="W10" s="15">
        <f t="shared" si="1"/>
        <v>92.5</v>
      </c>
      <c r="X10" s="15">
        <f t="shared" si="1"/>
        <v>97.5</v>
      </c>
      <c r="Y10" s="15">
        <f t="shared" si="1"/>
        <v>102.5</v>
      </c>
      <c r="Z10" s="15">
        <f t="shared" si="1"/>
        <v>107.5</v>
      </c>
      <c r="AA10" s="15">
        <f t="shared" si="1"/>
        <v>112.5</v>
      </c>
      <c r="AB10" s="15">
        <f t="shared" si="1"/>
        <v>117.5</v>
      </c>
      <c r="AC10" s="15">
        <f t="shared" si="1"/>
        <v>122.5</v>
      </c>
      <c r="AD10" s="15">
        <f t="shared" si="1"/>
        <v>127.5</v>
      </c>
      <c r="AE10" s="15">
        <f t="shared" si="1"/>
        <v>132.5</v>
      </c>
      <c r="AF10" s="15">
        <f t="shared" si="1"/>
        <v>137.5</v>
      </c>
      <c r="AG10" s="15">
        <f t="shared" si="1"/>
        <v>142.5</v>
      </c>
      <c r="AH10" s="15">
        <f t="shared" si="1"/>
        <v>147.5</v>
      </c>
      <c r="AI10" s="15">
        <f t="shared" si="1"/>
        <v>152.5</v>
      </c>
      <c r="AJ10" s="15">
        <f t="shared" si="1"/>
        <v>157.5</v>
      </c>
      <c r="AK10" s="15">
        <f t="shared" si="1"/>
        <v>162.5</v>
      </c>
      <c r="AL10" s="15">
        <f t="shared" si="1"/>
        <v>167.5</v>
      </c>
      <c r="AM10" s="15">
        <f t="shared" si="1"/>
        <v>172.5</v>
      </c>
      <c r="AN10" s="15">
        <f t="shared" si="1"/>
        <v>177.5</v>
      </c>
      <c r="AO10" s="15">
        <f t="shared" si="1"/>
        <v>182.5</v>
      </c>
      <c r="AP10" s="15">
        <f t="shared" si="1"/>
        <v>187.5</v>
      </c>
      <c r="AQ10" s="15">
        <f t="shared" si="1"/>
        <v>192.5</v>
      </c>
      <c r="AR10" s="16">
        <f t="shared" si="1"/>
        <v>197.5</v>
      </c>
      <c r="AS10" s="16">
        <f t="shared" si="1"/>
        <v>202.5</v>
      </c>
      <c r="AT10" s="16">
        <f t="shared" si="1"/>
        <v>207.5</v>
      </c>
      <c r="AU10" s="16">
        <f t="shared" si="1"/>
        <v>212.5</v>
      </c>
      <c r="AV10" s="16">
        <f t="shared" si="1"/>
        <v>217.5</v>
      </c>
      <c r="AW10" s="16">
        <f t="shared" si="1"/>
        <v>222.5</v>
      </c>
      <c r="AX10" s="16">
        <f t="shared" si="1"/>
        <v>227.5</v>
      </c>
      <c r="AY10" s="16">
        <f t="shared" si="1"/>
        <v>232.5</v>
      </c>
      <c r="AZ10" s="16">
        <f t="shared" si="1"/>
        <v>237.5</v>
      </c>
      <c r="BA10" s="16">
        <f t="shared" si="1"/>
        <v>242.5</v>
      </c>
      <c r="BB10" s="16">
        <f t="shared" si="1"/>
        <v>247.5</v>
      </c>
      <c r="BC10" s="16">
        <f t="shared" si="1"/>
        <v>252.5</v>
      </c>
      <c r="BD10" s="16">
        <f t="shared" si="1"/>
        <v>257.5</v>
      </c>
      <c r="BE10" s="16">
        <f t="shared" si="1"/>
        <v>262.5</v>
      </c>
      <c r="BF10" s="16">
        <f t="shared" si="1"/>
        <v>267.5</v>
      </c>
      <c r="BG10" s="16">
        <f t="shared" si="1"/>
        <v>272.5</v>
      </c>
    </row>
    <row r="11" spans="1:44" ht="12.75">
      <c r="A11" s="1"/>
      <c r="B11" s="2" t="s">
        <v>0</v>
      </c>
      <c r="C11" s="14"/>
      <c r="D11" s="15"/>
      <c r="E11" s="15">
        <f aca="true" t="shared" si="2" ref="E11:AQ11">(E9-D9)/(E2-D2)*100</f>
        <v>4.1847656666666655</v>
      </c>
      <c r="F11" s="15">
        <f t="shared" si="2"/>
        <v>4.1803376</v>
      </c>
      <c r="G11" s="15">
        <f t="shared" si="2"/>
        <v>4.1783558</v>
      </c>
      <c r="H11" s="15">
        <f t="shared" si="2"/>
        <v>4.168837000000001</v>
      </c>
      <c r="I11" s="15">
        <f t="shared" si="2"/>
        <v>4.154180200000002</v>
      </c>
      <c r="J11" s="15">
        <f t="shared" si="2"/>
        <v>4.122569999999999</v>
      </c>
      <c r="K11" s="15">
        <f t="shared" si="2"/>
        <v>4.060286</v>
      </c>
      <c r="L11" s="15">
        <f t="shared" si="2"/>
        <v>3.9604300000000014</v>
      </c>
      <c r="M11" s="15">
        <f t="shared" si="2"/>
        <v>3.8211419999999974</v>
      </c>
      <c r="N11" s="15">
        <f t="shared" si="2"/>
        <v>3.6448920000000036</v>
      </c>
      <c r="O11" s="15">
        <f t="shared" si="2"/>
        <v>3.4369399999999923</v>
      </c>
      <c r="P11" s="15">
        <f t="shared" si="2"/>
        <v>3.2039100000000076</v>
      </c>
      <c r="Q11" s="15">
        <f t="shared" si="2"/>
        <v>2.952718000000001</v>
      </c>
      <c r="R11" s="15">
        <f t="shared" si="2"/>
        <v>2.6899419999999985</v>
      </c>
      <c r="S11" s="15">
        <f t="shared" si="2"/>
        <v>2.4215199999999992</v>
      </c>
      <c r="T11" s="15">
        <f>(T9-S9)/(T2-S2)*100</f>
        <v>2.1527219999999936</v>
      </c>
      <c r="U11" s="15">
        <f t="shared" si="2"/>
        <v>1.8882400000000032</v>
      </c>
      <c r="V11" s="15">
        <f t="shared" si="2"/>
        <v>1.6322940000000052</v>
      </c>
      <c r="W11" s="15">
        <f t="shared" si="2"/>
        <v>1.3887279999999969</v>
      </c>
      <c r="X11" s="15">
        <f t="shared" si="2"/>
        <v>1.1609859999999994</v>
      </c>
      <c r="Y11" s="15">
        <f t="shared" si="2"/>
        <v>0.9520440000000009</v>
      </c>
      <c r="Z11" s="15">
        <f t="shared" si="2"/>
        <v>0.7642840000000017</v>
      </c>
      <c r="AA11" s="15">
        <f t="shared" si="2"/>
        <v>0.5993460000000006</v>
      </c>
      <c r="AB11" s="15">
        <f t="shared" si="2"/>
        <v>0.45802199999999793</v>
      </c>
      <c r="AC11" s="15">
        <f t="shared" si="2"/>
        <v>0.34020599999999845</v>
      </c>
      <c r="AD11" s="15">
        <f t="shared" si="2"/>
        <v>0.22607400000000055</v>
      </c>
      <c r="AE11" s="15">
        <f t="shared" si="2"/>
        <v>0.14385599999999776</v>
      </c>
      <c r="AF11" s="15">
        <f t="shared" si="2"/>
        <v>0.08708799999999961</v>
      </c>
      <c r="AG11" s="15">
        <f t="shared" si="2"/>
        <v>0.062328000000002604</v>
      </c>
      <c r="AH11" s="15">
        <f>(AH9-AG9)/(AH2-AG2)*100</f>
        <v>0.04350999999999772</v>
      </c>
      <c r="AI11" s="15">
        <f t="shared" si="2"/>
        <v>0.030418000000000948</v>
      </c>
      <c r="AJ11" s="15">
        <f t="shared" si="2"/>
        <v>0.029719999999997523</v>
      </c>
      <c r="AK11" s="15">
        <f t="shared" si="2"/>
        <v>0.01705600000000196</v>
      </c>
      <c r="AL11" s="15">
        <f t="shared" si="2"/>
        <v>0.009655999999997888</v>
      </c>
      <c r="AM11" s="15">
        <f t="shared" si="2"/>
        <v>0.006441999999999837</v>
      </c>
      <c r="AN11" s="15">
        <f t="shared" si="2"/>
        <v>0.003738000000002018</v>
      </c>
      <c r="AO11" s="15">
        <f t="shared" si="2"/>
        <v>0.001702000000003423</v>
      </c>
      <c r="AP11" s="15">
        <f t="shared" si="2"/>
        <v>0.0008919999999967843</v>
      </c>
      <c r="AQ11" s="15">
        <f t="shared" si="2"/>
        <v>0.00036999999999842714</v>
      </c>
      <c r="AR11" s="15">
        <f>(AR9-AQ9)/(AR2-AQ2)*100</f>
        <v>-8.79999999980896E-05</v>
      </c>
    </row>
    <row r="12" spans="1:44" ht="12.75">
      <c r="A12" s="1"/>
      <c r="B12" s="13" t="s">
        <v>28</v>
      </c>
      <c r="C12" s="22">
        <v>0</v>
      </c>
      <c r="D12" s="23">
        <v>0.066476</v>
      </c>
      <c r="E12" s="23">
        <v>0.1919443</v>
      </c>
      <c r="F12" s="23">
        <v>0.39949955</v>
      </c>
      <c r="G12" s="23">
        <v>0.59759527</v>
      </c>
      <c r="H12" s="23">
        <v>0.77920874</v>
      </c>
      <c r="I12" s="23">
        <v>0.93937802</v>
      </c>
      <c r="J12" s="23">
        <v>1.0765222</v>
      </c>
      <c r="K12" s="23">
        <v>1.1911325</v>
      </c>
      <c r="L12" s="23">
        <v>1.2847247</v>
      </c>
      <c r="M12" s="23">
        <v>1.3593463</v>
      </c>
      <c r="N12" s="23">
        <v>1.4173306</v>
      </c>
      <c r="O12" s="23">
        <v>1.4611411</v>
      </c>
      <c r="P12" s="23">
        <v>1.4932425</v>
      </c>
      <c r="Q12" s="23">
        <v>1.5160477</v>
      </c>
      <c r="R12" s="23">
        <v>1.5318446</v>
      </c>
      <c r="S12" s="23">
        <v>1.5408004</v>
      </c>
      <c r="T12" s="23">
        <v>1.5456256</v>
      </c>
      <c r="U12" s="23">
        <v>1.5487419</v>
      </c>
      <c r="V12" s="23">
        <v>1.5506187</v>
      </c>
      <c r="W12" s="23">
        <v>1.5517617</v>
      </c>
      <c r="X12" s="23">
        <v>1.5528891</v>
      </c>
      <c r="Y12" s="23">
        <v>1.5536298</v>
      </c>
      <c r="Z12" s="23">
        <v>1.5540849</v>
      </c>
      <c r="AA12" s="23">
        <v>1.5543612</v>
      </c>
      <c r="AB12" s="23">
        <v>1.5545309</v>
      </c>
      <c r="AC12" s="23">
        <v>1.5546307</v>
      </c>
      <c r="AD12" s="23">
        <v>1.554675</v>
      </c>
      <c r="AE12" s="23">
        <v>1.5547021</v>
      </c>
      <c r="AF12" s="23">
        <v>1.554717</v>
      </c>
      <c r="AG12" s="23">
        <v>1.5547272</v>
      </c>
      <c r="AH12" s="23">
        <v>1.5547304</v>
      </c>
      <c r="AI12" s="23">
        <v>1.5547245</v>
      </c>
      <c r="AJ12" s="23">
        <v>1.5547205</v>
      </c>
      <c r="AK12" s="23">
        <v>1.5547294</v>
      </c>
      <c r="AL12" s="23">
        <v>1.554725</v>
      </c>
      <c r="AM12" s="23">
        <v>1.5547276</v>
      </c>
      <c r="AN12" s="23">
        <v>1.5547292</v>
      </c>
      <c r="AO12" s="23">
        <v>1.5547252</v>
      </c>
      <c r="AP12" s="23">
        <v>1.5547317</v>
      </c>
      <c r="AQ12" s="23">
        <v>1.5547291</v>
      </c>
      <c r="AR12" s="23">
        <v>1.5547325</v>
      </c>
    </row>
    <row r="13" spans="1:44" ht="12.75">
      <c r="A13" s="1"/>
      <c r="B13" s="2" t="s">
        <v>0</v>
      </c>
      <c r="C13" s="14"/>
      <c r="D13" s="15"/>
      <c r="E13" s="15">
        <f aca="true" t="shared" si="3" ref="E13:N13">(E12-D12)/(E$2-D$2)*100</f>
        <v>4.1822766666666675</v>
      </c>
      <c r="F13" s="15">
        <f t="shared" si="3"/>
        <v>4.151104999999999</v>
      </c>
      <c r="G13" s="15">
        <f t="shared" si="3"/>
        <v>3.961914400000001</v>
      </c>
      <c r="H13" s="15">
        <f t="shared" si="3"/>
        <v>3.632269399999999</v>
      </c>
      <c r="I13" s="15">
        <f t="shared" si="3"/>
        <v>3.203385600000001</v>
      </c>
      <c r="J13" s="15">
        <f t="shared" si="3"/>
        <v>2.742883600000001</v>
      </c>
      <c r="K13" s="15">
        <f t="shared" si="3"/>
        <v>2.2922059999999966</v>
      </c>
      <c r="L13" s="15">
        <f t="shared" si="3"/>
        <v>1.8718440000000003</v>
      </c>
      <c r="M13" s="15">
        <f t="shared" si="3"/>
        <v>1.492431999999999</v>
      </c>
      <c r="N13" s="15">
        <f t="shared" si="3"/>
        <v>1.1596860000000042</v>
      </c>
      <c r="O13" s="15">
        <f aca="true" t="shared" si="4" ref="O13:AR13">(O12-N12)/(O$2-N$2)*100</f>
        <v>0.8762099999999995</v>
      </c>
      <c r="P13" s="15">
        <f t="shared" si="4"/>
        <v>0.6420279999999989</v>
      </c>
      <c r="Q13" s="15">
        <f t="shared" si="4"/>
        <v>0.4561040000000016</v>
      </c>
      <c r="R13" s="15">
        <f t="shared" si="4"/>
        <v>0.3159379999999956</v>
      </c>
      <c r="S13" s="15">
        <f t="shared" si="4"/>
        <v>0.17911600000000139</v>
      </c>
      <c r="T13" s="15">
        <f t="shared" si="4"/>
        <v>0.09650399999999948</v>
      </c>
      <c r="U13" s="15">
        <f t="shared" si="4"/>
        <v>0.062326000000001436</v>
      </c>
      <c r="V13" s="15">
        <f t="shared" si="4"/>
        <v>0.037536000000000236</v>
      </c>
      <c r="W13" s="15">
        <f t="shared" si="4"/>
        <v>0.022859999999997882</v>
      </c>
      <c r="X13" s="15">
        <f t="shared" si="4"/>
        <v>0.022548000000002233</v>
      </c>
      <c r="Y13" s="15">
        <f t="shared" si="4"/>
        <v>0.01481399999999855</v>
      </c>
      <c r="Z13" s="15">
        <f t="shared" si="4"/>
        <v>0.009102000000003052</v>
      </c>
      <c r="AA13" s="15">
        <f t="shared" si="4"/>
        <v>0.0055259999999979215</v>
      </c>
      <c r="AB13" s="15">
        <f t="shared" si="4"/>
        <v>0.0033940000000010073</v>
      </c>
      <c r="AC13" s="15">
        <f t="shared" si="4"/>
        <v>0.0019959999999974443</v>
      </c>
      <c r="AD13" s="15">
        <f t="shared" si="4"/>
        <v>0.0008860000000021628</v>
      </c>
      <c r="AE13" s="15">
        <f t="shared" si="4"/>
        <v>0.0005420000000011527</v>
      </c>
      <c r="AF13" s="15">
        <f t="shared" si="4"/>
        <v>0.00029799999999635673</v>
      </c>
      <c r="AG13" s="15">
        <f t="shared" si="4"/>
        <v>0.0002040000000036457</v>
      </c>
      <c r="AH13" s="15">
        <f t="shared" si="4"/>
        <v>6.399999999739947E-05</v>
      </c>
      <c r="AI13" s="15">
        <f t="shared" si="4"/>
        <v>-0.00011799999999784205</v>
      </c>
      <c r="AJ13" s="15">
        <f t="shared" si="4"/>
        <v>-8.000000000230045E-05</v>
      </c>
      <c r="AK13" s="15">
        <f t="shared" si="4"/>
        <v>0.00017800000000178784</v>
      </c>
      <c r="AL13" s="15">
        <f t="shared" si="4"/>
        <v>-8.80000000025305E-05</v>
      </c>
      <c r="AM13" s="15">
        <f t="shared" si="4"/>
        <v>5.200000000371574E-05</v>
      </c>
      <c r="AN13" s="15">
        <f t="shared" si="4"/>
        <v>3.199999999647929E-05</v>
      </c>
      <c r="AO13" s="15">
        <f t="shared" si="4"/>
        <v>-7.999999999785956E-05</v>
      </c>
      <c r="AP13" s="15">
        <f t="shared" si="4"/>
        <v>0.00013000000000040757</v>
      </c>
      <c r="AQ13" s="15">
        <f t="shared" si="4"/>
        <v>-5.199999999927484E-05</v>
      </c>
      <c r="AR13" s="15">
        <f t="shared" si="4"/>
        <v>6.799999999973494E-05</v>
      </c>
    </row>
    <row r="14" spans="1:44" ht="12.75">
      <c r="A14" s="1"/>
      <c r="B14" s="13" t="s">
        <v>27</v>
      </c>
      <c r="C14" s="22">
        <v>0</v>
      </c>
      <c r="D14" s="23">
        <v>0.06955</v>
      </c>
      <c r="E14" s="23">
        <v>0.19491112</v>
      </c>
      <c r="F14" s="23">
        <v>0.40273834</v>
      </c>
      <c r="G14" s="23">
        <v>0.6090328</v>
      </c>
      <c r="H14" s="23">
        <v>0.81654812</v>
      </c>
      <c r="I14" s="23">
        <v>1.0247133</v>
      </c>
      <c r="J14" s="23">
        <v>1.2332151</v>
      </c>
      <c r="K14" s="23">
        <v>1.4418852</v>
      </c>
      <c r="L14" s="23">
        <v>1.650629</v>
      </c>
      <c r="M14" s="23">
        <v>1.8593794</v>
      </c>
      <c r="N14" s="23">
        <v>2.0680621</v>
      </c>
      <c r="O14" s="23">
        <v>2.2765633</v>
      </c>
      <c r="P14" s="23">
        <v>2.4846974</v>
      </c>
      <c r="Q14" s="23">
        <v>2.6921755</v>
      </c>
      <c r="R14" s="23">
        <v>2.89858</v>
      </c>
      <c r="S14" s="23">
        <v>3.1033506</v>
      </c>
      <c r="T14" s="23">
        <v>3.3057848</v>
      </c>
      <c r="U14" s="23">
        <v>3.5050543</v>
      </c>
      <c r="V14" s="23">
        <v>3.7002348</v>
      </c>
      <c r="W14" s="23">
        <v>3.8903447</v>
      </c>
      <c r="X14" s="23">
        <v>4.0743871</v>
      </c>
      <c r="Y14" s="23">
        <v>4.2513906</v>
      </c>
      <c r="Z14" s="23">
        <v>4.4204457</v>
      </c>
      <c r="AA14" s="23">
        <v>4.5807329</v>
      </c>
      <c r="AB14" s="23">
        <v>4.7315446</v>
      </c>
      <c r="AC14" s="23">
        <v>4.8722979</v>
      </c>
      <c r="AD14" s="23">
        <v>5.0025433</v>
      </c>
      <c r="AE14" s="23">
        <v>5.1219684</v>
      </c>
      <c r="AF14" s="23">
        <v>5.2303994</v>
      </c>
      <c r="AG14" s="23">
        <v>5.3278023</v>
      </c>
      <c r="AH14" s="23">
        <v>5.4142836</v>
      </c>
      <c r="AI14" s="23">
        <v>5.4900911</v>
      </c>
      <c r="AJ14" s="23">
        <v>5.555612</v>
      </c>
      <c r="AK14" s="23">
        <v>5.6113688</v>
      </c>
      <c r="AL14" s="23">
        <v>5.6580096</v>
      </c>
      <c r="AM14" s="23">
        <v>5.6962934</v>
      </c>
      <c r="AN14" s="23">
        <v>5.7270678</v>
      </c>
      <c r="AO14" s="23">
        <v>5.7512418</v>
      </c>
      <c r="AP14" s="23">
        <v>5.7697539</v>
      </c>
      <c r="AQ14" s="23">
        <v>5.7835378</v>
      </c>
      <c r="AR14" s="23">
        <v>5.7931494</v>
      </c>
    </row>
    <row r="15" spans="1:44" ht="12.75">
      <c r="A15" s="1"/>
      <c r="B15" s="2" t="s">
        <v>0</v>
      </c>
      <c r="C15" s="14"/>
      <c r="D15" s="15"/>
      <c r="E15" s="15">
        <f aca="true" t="shared" si="5" ref="E15:AR15">(E14-D14)/(E$2-D$2)*100</f>
        <v>4.178704</v>
      </c>
      <c r="F15" s="15">
        <f t="shared" si="5"/>
        <v>4.1565444</v>
      </c>
      <c r="G15" s="15">
        <f t="shared" si="5"/>
        <v>4.125889200000001</v>
      </c>
      <c r="H15" s="15">
        <f t="shared" si="5"/>
        <v>4.150306399999999</v>
      </c>
      <c r="I15" s="15">
        <f t="shared" si="5"/>
        <v>4.163303599999999</v>
      </c>
      <c r="J15" s="15">
        <f t="shared" si="5"/>
        <v>4.170036000000001</v>
      </c>
      <c r="K15" s="15">
        <f t="shared" si="5"/>
        <v>4.173401999999999</v>
      </c>
      <c r="L15" s="15">
        <f t="shared" si="5"/>
        <v>4.1748759999999985</v>
      </c>
      <c r="M15" s="15">
        <f t="shared" si="5"/>
        <v>4.175008</v>
      </c>
      <c r="N15" s="15">
        <f t="shared" si="5"/>
        <v>4.173654000000004</v>
      </c>
      <c r="O15" s="15">
        <f t="shared" si="5"/>
        <v>4.170023999999994</v>
      </c>
      <c r="P15" s="15">
        <f t="shared" si="5"/>
        <v>4.162682000000002</v>
      </c>
      <c r="Q15" s="15">
        <f t="shared" si="5"/>
        <v>4.149561999999998</v>
      </c>
      <c r="R15" s="15">
        <f t="shared" si="5"/>
        <v>4.128090000000002</v>
      </c>
      <c r="S15" s="15">
        <f t="shared" si="5"/>
        <v>4.095412000000005</v>
      </c>
      <c r="T15" s="15">
        <f t="shared" si="5"/>
        <v>4.048683999999998</v>
      </c>
      <c r="U15" s="15">
        <f t="shared" si="5"/>
        <v>3.9853899999999958</v>
      </c>
      <c r="V15" s="15">
        <f t="shared" si="5"/>
        <v>3.903610000000004</v>
      </c>
      <c r="W15" s="15">
        <f t="shared" si="5"/>
        <v>3.802197999999999</v>
      </c>
      <c r="X15" s="15">
        <f t="shared" si="5"/>
        <v>3.680848000000001</v>
      </c>
      <c r="Y15" s="15">
        <f t="shared" si="5"/>
        <v>3.540069999999993</v>
      </c>
      <c r="Z15" s="15">
        <f t="shared" si="5"/>
        <v>3.3811020000000096</v>
      </c>
      <c r="AA15" s="15">
        <f t="shared" si="5"/>
        <v>3.2057439999999993</v>
      </c>
      <c r="AB15" s="15">
        <f t="shared" si="5"/>
        <v>3.0162340000000043</v>
      </c>
      <c r="AC15" s="15">
        <f t="shared" si="5"/>
        <v>2.8150660000000016</v>
      </c>
      <c r="AD15" s="15">
        <f t="shared" si="5"/>
        <v>2.6049079999999947</v>
      </c>
      <c r="AE15" s="15">
        <f t="shared" si="5"/>
        <v>2.388501999999999</v>
      </c>
      <c r="AF15" s="15">
        <f t="shared" si="5"/>
        <v>2.16861999999999</v>
      </c>
      <c r="AG15" s="15">
        <f t="shared" si="5"/>
        <v>1.94805800000001</v>
      </c>
      <c r="AH15" s="15">
        <f t="shared" si="5"/>
        <v>1.7296259999999997</v>
      </c>
      <c r="AI15" s="15">
        <f t="shared" si="5"/>
        <v>1.5161499999999961</v>
      </c>
      <c r="AJ15" s="15">
        <f t="shared" si="5"/>
        <v>1.310418000000002</v>
      </c>
      <c r="AK15" s="15">
        <f t="shared" si="5"/>
        <v>1.1151360000000032</v>
      </c>
      <c r="AL15" s="15">
        <f t="shared" si="5"/>
        <v>0.9328159999999919</v>
      </c>
      <c r="AM15" s="15">
        <f t="shared" si="5"/>
        <v>0.7656760000000062</v>
      </c>
      <c r="AN15" s="15">
        <f t="shared" si="5"/>
        <v>0.6154880000000063</v>
      </c>
      <c r="AO15" s="15">
        <f t="shared" si="5"/>
        <v>0.4834799999999894</v>
      </c>
      <c r="AP15" s="15">
        <f t="shared" si="5"/>
        <v>0.37024200000001173</v>
      </c>
      <c r="AQ15" s="15">
        <f t="shared" si="5"/>
        <v>0.2756779999999992</v>
      </c>
      <c r="AR15" s="15">
        <f t="shared" si="5"/>
        <v>0.19223199999998997</v>
      </c>
    </row>
    <row r="16" spans="1:59" ht="12.75">
      <c r="A16" s="1"/>
      <c r="B16" s="13" t="s">
        <v>26</v>
      </c>
      <c r="C16" s="22">
        <v>0</v>
      </c>
      <c r="D16" s="23">
        <v>0.06776</v>
      </c>
      <c r="E16" s="23">
        <v>0.18997016</v>
      </c>
      <c r="F16" s="23">
        <v>0.39427683</v>
      </c>
      <c r="G16" s="23">
        <v>0.5993373</v>
      </c>
      <c r="H16" s="23">
        <v>0.80509593</v>
      </c>
      <c r="I16" s="23">
        <v>1.0114847</v>
      </c>
      <c r="J16" s="23">
        <v>1.2184267</v>
      </c>
      <c r="K16" s="23">
        <v>1.4258407</v>
      </c>
      <c r="L16" s="23">
        <v>1.6336455</v>
      </c>
      <c r="M16" s="23">
        <v>1.8417638</v>
      </c>
      <c r="N16" s="23">
        <v>2.0501254</v>
      </c>
      <c r="O16" s="23">
        <v>2.2586695</v>
      </c>
      <c r="P16" s="23">
        <v>2.4673458</v>
      </c>
      <c r="Q16" s="23">
        <v>2.676114</v>
      </c>
      <c r="R16" s="23">
        <v>2.8849428</v>
      </c>
      <c r="S16" s="23">
        <v>3.0938088</v>
      </c>
      <c r="T16" s="23">
        <v>3.3026941</v>
      </c>
      <c r="U16" s="23">
        <v>3.5115835</v>
      </c>
      <c r="V16" s="23">
        <v>3.720462</v>
      </c>
      <c r="W16" s="23">
        <v>3.9293101</v>
      </c>
      <c r="X16" s="23">
        <v>4.1380986</v>
      </c>
      <c r="Y16" s="23">
        <v>4.3467806</v>
      </c>
      <c r="Z16" s="23">
        <v>4.555282</v>
      </c>
      <c r="AA16" s="23">
        <v>4.7634889</v>
      </c>
      <c r="AB16" s="23">
        <v>4.9712343</v>
      </c>
      <c r="AC16" s="23">
        <v>5.1782833</v>
      </c>
      <c r="AD16" s="23">
        <v>5.3843213</v>
      </c>
      <c r="AE16" s="23">
        <v>5.5889442</v>
      </c>
      <c r="AF16" s="23">
        <v>5.7916554</v>
      </c>
      <c r="AG16" s="23">
        <v>5.9918686</v>
      </c>
      <c r="AH16" s="23">
        <v>6.1889172</v>
      </c>
      <c r="AI16" s="23">
        <v>6.3820708</v>
      </c>
      <c r="AJ16" s="23">
        <v>6.5705556</v>
      </c>
      <c r="AK16" s="23">
        <v>6.7535779</v>
      </c>
      <c r="AL16" s="23">
        <v>6.9303484</v>
      </c>
      <c r="AM16" s="23">
        <v>7.1001054</v>
      </c>
      <c r="AN16" s="23">
        <v>7.2621351</v>
      </c>
      <c r="AO16" s="23">
        <v>7.4157897</v>
      </c>
      <c r="AP16" s="23">
        <v>7.5605009</v>
      </c>
      <c r="AQ16" s="23">
        <v>7.6957904</v>
      </c>
      <c r="AR16" s="23">
        <v>7.821278</v>
      </c>
      <c r="AS16" s="23">
        <v>7.9366879</v>
      </c>
      <c r="AT16" s="23">
        <v>8.0418538</v>
      </c>
      <c r="AU16" s="23">
        <v>8.1367239</v>
      </c>
      <c r="AV16" s="23">
        <v>8.2213659</v>
      </c>
      <c r="AW16" s="23">
        <v>8.2959703</v>
      </c>
      <c r="AX16" s="23">
        <v>8.3608528</v>
      </c>
      <c r="AY16" s="23">
        <v>8.4164524</v>
      </c>
      <c r="AZ16" s="23">
        <v>8.4633266</v>
      </c>
      <c r="BA16" s="23">
        <v>8.5021392</v>
      </c>
      <c r="BB16" s="23">
        <v>8.5336441</v>
      </c>
      <c r="BC16" s="23">
        <v>8.5586617</v>
      </c>
      <c r="BD16" s="23">
        <v>8.5780523</v>
      </c>
      <c r="BE16" s="23">
        <v>8.5926846</v>
      </c>
      <c r="BF16" s="23">
        <v>8.603406</v>
      </c>
      <c r="BG16" s="23">
        <v>8.6099819</v>
      </c>
    </row>
    <row r="17" spans="1:59" ht="12.75">
      <c r="A17" s="1"/>
      <c r="B17" s="2" t="s">
        <v>0</v>
      </c>
      <c r="C17" s="14"/>
      <c r="D17" s="15"/>
      <c r="E17" s="15">
        <f aca="true" t="shared" si="6" ref="E17:AI17">(E16-D16)/(E$2-D$2)*100</f>
        <v>4.073671999999999</v>
      </c>
      <c r="F17" s="15">
        <f t="shared" si="6"/>
        <v>4.0861334000000005</v>
      </c>
      <c r="G17" s="15">
        <f t="shared" si="6"/>
        <v>4.101209399999998</v>
      </c>
      <c r="H17" s="15">
        <f t="shared" si="6"/>
        <v>4.115172600000001</v>
      </c>
      <c r="I17" s="15">
        <f t="shared" si="6"/>
        <v>4.1277754</v>
      </c>
      <c r="J17" s="15">
        <f t="shared" si="6"/>
        <v>4.138839999999999</v>
      </c>
      <c r="K17" s="15">
        <f t="shared" si="6"/>
        <v>4.14828</v>
      </c>
      <c r="L17" s="15">
        <f t="shared" si="6"/>
        <v>4.1560960000000025</v>
      </c>
      <c r="M17" s="15">
        <f t="shared" si="6"/>
        <v>4.162366</v>
      </c>
      <c r="N17" s="15">
        <f t="shared" si="6"/>
        <v>4.167232000000003</v>
      </c>
      <c r="O17" s="15">
        <f t="shared" si="6"/>
        <v>4.1708819999999935</v>
      </c>
      <c r="P17" s="15">
        <f t="shared" si="6"/>
        <v>4.173526000000001</v>
      </c>
      <c r="Q17" s="15">
        <f t="shared" si="6"/>
        <v>4.175364000000004</v>
      </c>
      <c r="R17" s="15">
        <f t="shared" si="6"/>
        <v>4.176576000000001</v>
      </c>
      <c r="S17" s="15">
        <f t="shared" si="6"/>
        <v>4.17732</v>
      </c>
      <c r="T17" s="15">
        <f t="shared" si="6"/>
        <v>4.177705999999999</v>
      </c>
      <c r="U17" s="15">
        <f t="shared" si="6"/>
        <v>4.177787999999998</v>
      </c>
      <c r="V17" s="15">
        <f t="shared" si="6"/>
        <v>4.177569999999999</v>
      </c>
      <c r="W17" s="15">
        <f t="shared" si="6"/>
        <v>4.176962</v>
      </c>
      <c r="X17" s="15">
        <f t="shared" si="6"/>
        <v>4.175770000000005</v>
      </c>
      <c r="Y17" s="15">
        <f t="shared" si="6"/>
        <v>4.173639999999992</v>
      </c>
      <c r="Z17" s="15">
        <f t="shared" si="6"/>
        <v>4.170028000000006</v>
      </c>
      <c r="AA17" s="15">
        <f t="shared" si="6"/>
        <v>4.164137999999991</v>
      </c>
      <c r="AB17" s="15">
        <f t="shared" si="6"/>
        <v>4.154908000000006</v>
      </c>
      <c r="AC17" s="15">
        <f t="shared" si="6"/>
        <v>4.14098000000001</v>
      </c>
      <c r="AD17" s="15">
        <f t="shared" si="6"/>
        <v>4.12075999999999</v>
      </c>
      <c r="AE17" s="15">
        <f t="shared" si="6"/>
        <v>4.092458000000008</v>
      </c>
      <c r="AF17" s="15">
        <f t="shared" si="6"/>
        <v>4.054223999999991</v>
      </c>
      <c r="AG17" s="15">
        <f t="shared" si="6"/>
        <v>4.004264000000006</v>
      </c>
      <c r="AH17" s="15">
        <f t="shared" si="6"/>
        <v>3.940971999999991</v>
      </c>
      <c r="AI17" s="15">
        <f t="shared" si="6"/>
        <v>3.8630720000000096</v>
      </c>
      <c r="AJ17" s="15">
        <f aca="true" t="shared" si="7" ref="AJ17:BG17">(AJ16-AI16)/(AJ$2-AI$2)*100</f>
        <v>3.769695999999989</v>
      </c>
      <c r="AK17" s="15">
        <f t="shared" si="7"/>
        <v>3.660446000000004</v>
      </c>
      <c r="AL17" s="15">
        <f t="shared" si="7"/>
        <v>3.5354099999999984</v>
      </c>
      <c r="AM17" s="15">
        <f t="shared" si="7"/>
        <v>3.3951400000000116</v>
      </c>
      <c r="AN17" s="15">
        <f t="shared" si="7"/>
        <v>3.2405939999999944</v>
      </c>
      <c r="AO17" s="15">
        <f t="shared" si="7"/>
        <v>3.073092000000006</v>
      </c>
      <c r="AP17" s="15">
        <f t="shared" si="7"/>
        <v>2.894223999999994</v>
      </c>
      <c r="AQ17" s="15">
        <f t="shared" si="7"/>
        <v>2.705789999999997</v>
      </c>
      <c r="AR17" s="15">
        <f t="shared" si="7"/>
        <v>2.5097520000000095</v>
      </c>
      <c r="AS17" s="15">
        <f t="shared" si="7"/>
        <v>2.30819799999999</v>
      </c>
      <c r="AT17" s="15">
        <f t="shared" si="7"/>
        <v>2.103318000000005</v>
      </c>
      <c r="AU17" s="15">
        <f t="shared" si="7"/>
        <v>1.8974019999999925</v>
      </c>
      <c r="AV17" s="15">
        <f t="shared" si="7"/>
        <v>1.692840000000011</v>
      </c>
      <c r="AW17" s="15">
        <f t="shared" si="7"/>
        <v>1.4920880000000025</v>
      </c>
      <c r="AX17" s="15">
        <f t="shared" si="7"/>
        <v>1.2976499999999902</v>
      </c>
      <c r="AY17" s="15">
        <f t="shared" si="7"/>
        <v>1.111992000000015</v>
      </c>
      <c r="AZ17" s="15">
        <f t="shared" si="7"/>
        <v>0.9374839999999907</v>
      </c>
      <c r="BA17" s="15">
        <f t="shared" si="7"/>
        <v>0.7762519999999995</v>
      </c>
      <c r="BB17" s="15">
        <f t="shared" si="7"/>
        <v>0.6300979999999967</v>
      </c>
      <c r="BC17" s="15">
        <f t="shared" si="7"/>
        <v>0.5003519999999995</v>
      </c>
      <c r="BD17" s="15">
        <f t="shared" si="7"/>
        <v>0.3878119999999896</v>
      </c>
      <c r="BE17" s="15">
        <f t="shared" si="7"/>
        <v>0.29264600000001195</v>
      </c>
      <c r="BF17" s="15">
        <f t="shared" si="7"/>
        <v>0.21442799999999096</v>
      </c>
      <c r="BG17" s="15">
        <f t="shared" si="7"/>
        <v>0.1315179999999927</v>
      </c>
    </row>
    <row r="18" spans="1:44" ht="12.75">
      <c r="A18" s="1"/>
      <c r="B18" s="13" t="s">
        <v>25</v>
      </c>
      <c r="C18" s="22">
        <v>0</v>
      </c>
      <c r="D18" s="23">
        <v>0.03293</v>
      </c>
      <c r="E18" s="23">
        <v>0.18221916</v>
      </c>
      <c r="F18" s="23">
        <v>0.29700285</v>
      </c>
      <c r="G18" s="23">
        <v>0.35458535</v>
      </c>
      <c r="H18" s="23">
        <v>0.38099813</v>
      </c>
      <c r="I18" s="23">
        <v>0.39204294</v>
      </c>
      <c r="J18" s="23">
        <v>0.39566502</v>
      </c>
      <c r="K18" s="23">
        <v>0.39662258</v>
      </c>
      <c r="L18" s="23">
        <v>0.3972034</v>
      </c>
      <c r="M18" s="23">
        <v>0.39754515</v>
      </c>
      <c r="N18" s="23">
        <v>0.39776654</v>
      </c>
      <c r="O18" s="23">
        <v>0.39789284</v>
      </c>
      <c r="P18" s="23">
        <v>0.39793903</v>
      </c>
      <c r="Q18" s="23">
        <v>0.39795238</v>
      </c>
      <c r="R18" s="23">
        <v>0.39795563</v>
      </c>
      <c r="S18" s="23">
        <v>0.39795781</v>
      </c>
      <c r="T18" s="23">
        <v>0.39795737</v>
      </c>
      <c r="U18" s="23">
        <v>0.39795657</v>
      </c>
      <c r="V18" s="23">
        <v>0.39795691</v>
      </c>
      <c r="W18" s="23">
        <v>0.39795778</v>
      </c>
      <c r="X18" s="23">
        <v>0.39795763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2.75">
      <c r="A19" s="1"/>
      <c r="B19" s="2" t="s">
        <v>0</v>
      </c>
      <c r="C19" s="14"/>
      <c r="D19" s="15"/>
      <c r="E19" s="15">
        <v>4.18</v>
      </c>
      <c r="F19" s="15">
        <f aca="true" t="shared" si="8" ref="F19:X19">(F18-E18)/(F$2-E$2)*100</f>
        <v>2.2956738</v>
      </c>
      <c r="G19" s="15">
        <f t="shared" si="8"/>
        <v>1.1516500000000007</v>
      </c>
      <c r="H19" s="15">
        <f t="shared" si="8"/>
        <v>0.5282555999999994</v>
      </c>
      <c r="I19" s="15">
        <f t="shared" si="8"/>
        <v>0.22089620000000032</v>
      </c>
      <c r="J19" s="15">
        <f t="shared" si="8"/>
        <v>0.07244159999999944</v>
      </c>
      <c r="K19" s="15">
        <f t="shared" si="8"/>
        <v>0.01915120000000048</v>
      </c>
      <c r="L19" s="15">
        <f t="shared" si="8"/>
        <v>0.011616399999999638</v>
      </c>
      <c r="M19" s="15">
        <f t="shared" si="8"/>
        <v>0.006835000000000591</v>
      </c>
      <c r="N19" s="15">
        <f t="shared" si="8"/>
        <v>0.00442779999999976</v>
      </c>
      <c r="O19" s="15">
        <f t="shared" si="8"/>
        <v>0.0025260000000004723</v>
      </c>
      <c r="P19" s="15">
        <f t="shared" si="8"/>
        <v>0.0009238000000000302</v>
      </c>
      <c r="Q19" s="15">
        <f t="shared" si="8"/>
        <v>0.0002669999999993511</v>
      </c>
      <c r="R19" s="15">
        <f t="shared" si="8"/>
        <v>6.500000000020378E-05</v>
      </c>
      <c r="S19" s="15">
        <f t="shared" si="8"/>
        <v>4.360000000036557E-05</v>
      </c>
      <c r="T19" s="15">
        <f t="shared" si="8"/>
        <v>-8.800000000919184E-06</v>
      </c>
      <c r="U19" s="15">
        <f t="shared" si="8"/>
        <v>-1.5999999999349868E-05</v>
      </c>
      <c r="V19" s="15">
        <f t="shared" si="8"/>
        <v>6.7999999997514485E-06</v>
      </c>
      <c r="W19" s="15">
        <f t="shared" si="8"/>
        <v>1.7399999999723192E-05</v>
      </c>
      <c r="X19" s="15">
        <f t="shared" si="8"/>
        <v>-2.999999999531156E-06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7"/>
  <sheetViews>
    <sheetView zoomScale="80" zoomScaleNormal="80" workbookViewId="0" topLeftCell="A1">
      <selection activeCell="G28" sqref="G28"/>
    </sheetView>
  </sheetViews>
  <sheetFormatPr defaultColWidth="11.421875" defaultRowHeight="12.75"/>
  <cols>
    <col min="1" max="1" width="3.8515625" style="0" customWidth="1"/>
  </cols>
  <sheetData>
    <row r="3" spans="2:9" ht="12.75">
      <c r="B3" t="s">
        <v>30</v>
      </c>
      <c r="C3">
        <v>0</v>
      </c>
      <c r="D3">
        <v>0.2</v>
      </c>
      <c r="E3">
        <v>0.5</v>
      </c>
      <c r="F3">
        <v>1</v>
      </c>
      <c r="G3">
        <v>2</v>
      </c>
      <c r="H3">
        <v>3</v>
      </c>
      <c r="I3">
        <v>4</v>
      </c>
    </row>
    <row r="4" spans="2:9" ht="12.75">
      <c r="B4" t="s">
        <v>33</v>
      </c>
      <c r="C4" s="23">
        <v>0</v>
      </c>
      <c r="D4" s="23">
        <v>0.39795763</v>
      </c>
      <c r="E4" s="23">
        <v>1.5547325</v>
      </c>
      <c r="F4" s="24">
        <v>3.3442827</v>
      </c>
      <c r="G4" s="23">
        <v>5.8113</v>
      </c>
      <c r="H4" s="23">
        <v>7.427</v>
      </c>
      <c r="I4" s="23">
        <v>8.6099819</v>
      </c>
    </row>
    <row r="5" spans="2:9" ht="12.75">
      <c r="B5" t="s">
        <v>32</v>
      </c>
      <c r="C5" s="23">
        <v>0</v>
      </c>
      <c r="D5" s="23">
        <v>0.32</v>
      </c>
      <c r="E5" s="23">
        <v>0.992</v>
      </c>
      <c r="F5" s="23">
        <v>1.7998</v>
      </c>
      <c r="G5" s="23">
        <v>2.705</v>
      </c>
      <c r="H5" s="23">
        <v>3.2448</v>
      </c>
      <c r="I5" s="23">
        <v>3.6398</v>
      </c>
    </row>
    <row r="6" spans="2:9" ht="12.75">
      <c r="B6" t="s">
        <v>31</v>
      </c>
      <c r="C6" s="23">
        <v>0</v>
      </c>
      <c r="D6" s="23">
        <v>0.426</v>
      </c>
      <c r="E6" s="23">
        <v>2.014</v>
      </c>
      <c r="F6" s="23">
        <v>5.3</v>
      </c>
      <c r="G6" s="23">
        <v>11.2</v>
      </c>
      <c r="H6" s="23">
        <v>15.84</v>
      </c>
      <c r="I6" s="23">
        <v>19.477</v>
      </c>
    </row>
    <row r="7" spans="2:9" ht="12.75">
      <c r="B7" t="s">
        <v>34</v>
      </c>
      <c r="C7" s="23">
        <v>0</v>
      </c>
      <c r="D7" s="23">
        <v>0.4667</v>
      </c>
      <c r="E7" s="23">
        <v>2.588</v>
      </c>
      <c r="F7" s="23">
        <v>8.8585</v>
      </c>
      <c r="G7" s="23">
        <v>28.3</v>
      </c>
      <c r="H7" s="23"/>
      <c r="I7" s="2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7"/>
  <sheetViews>
    <sheetView workbookViewId="0" topLeftCell="A1">
      <selection activeCell="J23" sqref="J23"/>
    </sheetView>
  </sheetViews>
  <sheetFormatPr defaultColWidth="11.421875" defaultRowHeight="12.75"/>
  <cols>
    <col min="1" max="1" width="4.00390625" style="0" customWidth="1"/>
  </cols>
  <sheetData>
    <row r="2" spans="2:3" ht="12.75">
      <c r="B2" s="32" t="s">
        <v>37</v>
      </c>
      <c r="C2" s="32" t="s">
        <v>38</v>
      </c>
    </row>
    <row r="3" spans="2:3" ht="12.75">
      <c r="B3" s="33">
        <v>0.02</v>
      </c>
      <c r="C3" s="32">
        <v>1.18</v>
      </c>
    </row>
    <row r="6" spans="2:12" ht="12.75">
      <c r="B6" s="34" t="s">
        <v>35</v>
      </c>
      <c r="C6" s="35">
        <v>0.5</v>
      </c>
      <c r="D6" s="35">
        <v>0.55</v>
      </c>
      <c r="E6" s="35">
        <v>0.6</v>
      </c>
      <c r="F6" s="35">
        <v>0.65</v>
      </c>
      <c r="G6" s="35">
        <v>0.7</v>
      </c>
      <c r="H6" s="35">
        <v>0.73</v>
      </c>
      <c r="I6" s="35">
        <v>0.75</v>
      </c>
      <c r="J6" s="35">
        <v>0.76</v>
      </c>
      <c r="K6" s="35">
        <v>0.77</v>
      </c>
      <c r="L6" s="35">
        <v>0.78</v>
      </c>
    </row>
    <row r="7" spans="2:12" ht="12.75">
      <c r="B7" s="35" t="s">
        <v>36</v>
      </c>
      <c r="C7" s="36">
        <f aca="true" t="shared" si="0" ref="C7:L7">(2-2*$B$3+$C$3*C6)/(1-$B$3-$C$3*C6)/C6</f>
        <v>13.076923076923075</v>
      </c>
      <c r="D7" s="36">
        <f t="shared" si="0"/>
        <v>14.331227684702005</v>
      </c>
      <c r="E7" s="36">
        <f t="shared" si="0"/>
        <v>16.348039215686274</v>
      </c>
      <c r="F7" s="36">
        <f t="shared" si="0"/>
        <v>19.696641386782233</v>
      </c>
      <c r="G7" s="36">
        <f t="shared" si="0"/>
        <v>25.84415584415584</v>
      </c>
      <c r="H7" s="36">
        <f t="shared" si="0"/>
        <v>32.5879553697244</v>
      </c>
      <c r="I7" s="36">
        <f t="shared" si="0"/>
        <v>39.929824561403514</v>
      </c>
      <c r="J7" s="36">
        <f t="shared" si="0"/>
        <v>45.179655870445316</v>
      </c>
      <c r="K7" s="36">
        <f t="shared" si="0"/>
        <v>52.17723453017569</v>
      </c>
      <c r="L7" s="36">
        <f t="shared" si="0"/>
        <v>61.960075718464985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cp:lastPrinted>2002-05-03T09:40:18Z</cp:lastPrinted>
  <dcterms:created xsi:type="dcterms:W3CDTF">2002-04-23T13:31:26Z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